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646" activeTab="5"/>
  </bookViews>
  <sheets>
    <sheet name="Пр.1" sheetId="13" r:id="rId1"/>
    <sheet name="Пр. 2 Уголь" sheetId="2" r:id="rId2"/>
    <sheet name="Пр. 2 т.эн." sheetId="7" r:id="rId3"/>
    <sheet name="Пр. 2 эл.эн." sheetId="3" r:id="rId4"/>
    <sheet name="ГСМ" sheetId="16" r:id="rId5"/>
    <sheet name="ДТ " sheetId="17" r:id="rId6"/>
    <sheet name="Дрова" sheetId="18" r:id="rId7"/>
    <sheet name="Газ" sheetId="11" r:id="rId8"/>
    <sheet name="Пр. 3" sheetId="5" r:id="rId9"/>
    <sheet name="Пр.7" sheetId="12" r:id="rId10"/>
    <sheet name="Пр.10" sheetId="14" r:id="rId11"/>
    <sheet name="Пр. 11" sheetId="15" r:id="rId12"/>
  </sheets>
  <definedNames>
    <definedName name="_xlnm.Print_Area" localSheetId="4">ГСМ!$A$1:$R$39</definedName>
    <definedName name="_xlnm.Print_Area" localSheetId="6">Дрова!$1:$38</definedName>
    <definedName name="_xlnm.Print_Area" localSheetId="5">'ДТ '!$A$1:$K$37</definedName>
    <definedName name="_xlnm.Print_Area" localSheetId="2">'Пр. 2 т.эн.'!$A$1:$M$38</definedName>
    <definedName name="_xlnm.Print_Area" localSheetId="1">'Пр. 2 Уголь'!$A$1:$M$37</definedName>
    <definedName name="_xlnm.Print_Area" localSheetId="3">'Пр. 2 эл.эн.'!$A$1:$O$38</definedName>
    <definedName name="_xlnm.Print_Area" localSheetId="0">Пр.1!$A$1:$J$39</definedName>
  </definedNames>
  <calcPr calcId="125725" fullCalcOnLoad="1"/>
</workbook>
</file>

<file path=xl/calcChain.xml><?xml version="1.0" encoding="utf-8"?>
<calcChain xmlns="http://schemas.openxmlformats.org/spreadsheetml/2006/main">
  <c r="C18" i="3"/>
  <c r="D19"/>
  <c r="C19" s="1"/>
  <c r="D20"/>
  <c r="C20" s="1"/>
  <c r="O20" s="1"/>
  <c r="C22"/>
  <c r="O22"/>
  <c r="C23"/>
  <c r="O23" s="1"/>
  <c r="D25"/>
  <c r="C26"/>
  <c r="O26" s="1"/>
  <c r="D11"/>
  <c r="C21"/>
  <c r="O21" s="1"/>
  <c r="C24"/>
  <c r="O24" s="1"/>
  <c r="O16"/>
  <c r="D31" i="7"/>
  <c r="E31"/>
  <c r="F31"/>
  <c r="G31"/>
  <c r="H31"/>
  <c r="I31"/>
  <c r="J31"/>
  <c r="K31"/>
  <c r="L31"/>
  <c r="C35"/>
  <c r="M35" s="1"/>
  <c r="M25"/>
  <c r="D34" i="3"/>
  <c r="D35"/>
  <c r="D36"/>
  <c r="D37"/>
  <c r="D38"/>
  <c r="N31"/>
  <c r="N27" s="1"/>
  <c r="N17"/>
  <c r="N14"/>
  <c r="N15" s="1"/>
  <c r="E31"/>
  <c r="F31"/>
  <c r="G31"/>
  <c r="D31" s="1"/>
  <c r="H31"/>
  <c r="I31"/>
  <c r="J31"/>
  <c r="K31"/>
  <c r="L31"/>
  <c r="M31"/>
  <c r="F14"/>
  <c r="F15" s="1"/>
  <c r="G14"/>
  <c r="G15" s="1"/>
  <c r="H14"/>
  <c r="H15" s="1"/>
  <c r="I14"/>
  <c r="I15" s="1"/>
  <c r="J14"/>
  <c r="J15" s="1"/>
  <c r="K14"/>
  <c r="K15" s="1"/>
  <c r="L14"/>
  <c r="L15" s="1"/>
  <c r="M14"/>
  <c r="M15" s="1"/>
  <c r="E14"/>
  <c r="D14" s="1"/>
  <c r="M11" i="7"/>
  <c r="L38"/>
  <c r="L27" s="1"/>
  <c r="L17"/>
  <c r="L14"/>
  <c r="D11"/>
  <c r="D30" i="2"/>
  <c r="D26" s="1"/>
  <c r="E30"/>
  <c r="F30"/>
  <c r="G30"/>
  <c r="H30"/>
  <c r="H26"/>
  <c r="I30"/>
  <c r="J30"/>
  <c r="J26" s="1"/>
  <c r="K30"/>
  <c r="L30"/>
  <c r="L26"/>
  <c r="C26" i="16"/>
  <c r="E17" i="3"/>
  <c r="D17" s="1"/>
  <c r="F17"/>
  <c r="G17"/>
  <c r="H17"/>
  <c r="I17"/>
  <c r="J17"/>
  <c r="K17"/>
  <c r="L17"/>
  <c r="M17"/>
  <c r="C14"/>
  <c r="O14"/>
  <c r="C43" i="2"/>
  <c r="D43"/>
  <c r="C41"/>
  <c r="D41"/>
  <c r="C42"/>
  <c r="D42"/>
  <c r="C40"/>
  <c r="C12" i="16"/>
  <c r="C15" s="1"/>
  <c r="G30" i="17"/>
  <c r="G26" s="1"/>
  <c r="G16"/>
  <c r="F37"/>
  <c r="E37"/>
  <c r="D37"/>
  <c r="F36"/>
  <c r="E36"/>
  <c r="D36"/>
  <c r="F35"/>
  <c r="E35"/>
  <c r="F34"/>
  <c r="E34"/>
  <c r="F33"/>
  <c r="F30" s="1"/>
  <c r="E33"/>
  <c r="C10"/>
  <c r="K10"/>
  <c r="C9"/>
  <c r="K9"/>
  <c r="D27"/>
  <c r="G13"/>
  <c r="E24"/>
  <c r="F24"/>
  <c r="G24"/>
  <c r="D24"/>
  <c r="D13"/>
  <c r="D35" s="1"/>
  <c r="E13"/>
  <c r="E27"/>
  <c r="F13"/>
  <c r="F27" s="1"/>
  <c r="H13"/>
  <c r="I13"/>
  <c r="J13"/>
  <c r="C38" i="18"/>
  <c r="G38" s="1"/>
  <c r="C29"/>
  <c r="C30"/>
  <c r="G30" s="1"/>
  <c r="C32"/>
  <c r="C33"/>
  <c r="C34"/>
  <c r="G34" s="1"/>
  <c r="C35"/>
  <c r="C36"/>
  <c r="C28"/>
  <c r="S32" i="16"/>
  <c r="S28"/>
  <c r="J34" i="13"/>
  <c r="D32"/>
  <c r="E32"/>
  <c r="F32"/>
  <c r="F27"/>
  <c r="G32"/>
  <c r="G27"/>
  <c r="H32"/>
  <c r="H27"/>
  <c r="I32"/>
  <c r="C32"/>
  <c r="C27" s="1"/>
  <c r="J27" s="1"/>
  <c r="L27" s="1"/>
  <c r="G33" i="18"/>
  <c r="G29"/>
  <c r="E25"/>
  <c r="F25"/>
  <c r="E14"/>
  <c r="E37"/>
  <c r="F14"/>
  <c r="F15" s="1"/>
  <c r="E41"/>
  <c r="D11" s="1"/>
  <c r="F31"/>
  <c r="E31"/>
  <c r="C31" s="1"/>
  <c r="D31"/>
  <c r="G26"/>
  <c r="G24"/>
  <c r="G23"/>
  <c r="G22"/>
  <c r="G20"/>
  <c r="G17" s="1"/>
  <c r="G19"/>
  <c r="G18"/>
  <c r="F17"/>
  <c r="E17"/>
  <c r="D17"/>
  <c r="C17"/>
  <c r="G16"/>
  <c r="G13"/>
  <c r="G12"/>
  <c r="K16" i="2"/>
  <c r="D17" i="7"/>
  <c r="E17"/>
  <c r="F17"/>
  <c r="G17"/>
  <c r="H17"/>
  <c r="I17"/>
  <c r="J17"/>
  <c r="K17"/>
  <c r="E14"/>
  <c r="E38" s="1"/>
  <c r="F14"/>
  <c r="F25" s="1"/>
  <c r="F15" s="1"/>
  <c r="G14"/>
  <c r="G25" s="1"/>
  <c r="G15" s="1"/>
  <c r="H14"/>
  <c r="H38" s="1"/>
  <c r="H27" s="1"/>
  <c r="I14"/>
  <c r="J14"/>
  <c r="J25" s="1"/>
  <c r="J15" s="1"/>
  <c r="K14"/>
  <c r="K25" s="1"/>
  <c r="K15" s="1"/>
  <c r="D14"/>
  <c r="D37"/>
  <c r="D36"/>
  <c r="L26" i="17"/>
  <c r="H16"/>
  <c r="I16"/>
  <c r="J16"/>
  <c r="D16"/>
  <c r="E16"/>
  <c r="F16"/>
  <c r="C16"/>
  <c r="K23"/>
  <c r="K19"/>
  <c r="K15"/>
  <c r="K32"/>
  <c r="K12"/>
  <c r="K31"/>
  <c r="J26"/>
  <c r="H26"/>
  <c r="K29"/>
  <c r="K28"/>
  <c r="K25"/>
  <c r="K22"/>
  <c r="K21"/>
  <c r="K18"/>
  <c r="K17"/>
  <c r="K11"/>
  <c r="C29" i="16"/>
  <c r="Q29" s="1"/>
  <c r="G17"/>
  <c r="G18"/>
  <c r="G19"/>
  <c r="G20"/>
  <c r="G21"/>
  <c r="G22"/>
  <c r="G23"/>
  <c r="G24"/>
  <c r="G25"/>
  <c r="G26"/>
  <c r="G27"/>
  <c r="G29"/>
  <c r="G30"/>
  <c r="G31"/>
  <c r="G33"/>
  <c r="G32" s="1"/>
  <c r="G34"/>
  <c r="G35"/>
  <c r="G36"/>
  <c r="G37"/>
  <c r="G38"/>
  <c r="G39"/>
  <c r="G13"/>
  <c r="G14"/>
  <c r="G12"/>
  <c r="H15"/>
  <c r="H16" s="1"/>
  <c r="Q34"/>
  <c r="Q33"/>
  <c r="P28"/>
  <c r="N28"/>
  <c r="M28"/>
  <c r="L28"/>
  <c r="J28"/>
  <c r="I28"/>
  <c r="H28"/>
  <c r="Q31"/>
  <c r="Q30"/>
  <c r="O28"/>
  <c r="K28"/>
  <c r="Q27"/>
  <c r="Q26"/>
  <c r="Q25"/>
  <c r="Q24"/>
  <c r="Q23"/>
  <c r="Q22"/>
  <c r="Q21"/>
  <c r="Q20"/>
  <c r="Q19"/>
  <c r="C18"/>
  <c r="Q17"/>
  <c r="P15"/>
  <c r="P16" s="1"/>
  <c r="O15"/>
  <c r="O16" s="1"/>
  <c r="N15"/>
  <c r="N16" s="1"/>
  <c r="M15"/>
  <c r="M16" s="1"/>
  <c r="L15"/>
  <c r="L16" s="1"/>
  <c r="K15"/>
  <c r="K16" s="1"/>
  <c r="J15"/>
  <c r="J16" s="1"/>
  <c r="I15"/>
  <c r="I16" s="1"/>
  <c r="Q14"/>
  <c r="Q13"/>
  <c r="Q11"/>
  <c r="M27" i="3"/>
  <c r="C10" i="2"/>
  <c r="M10" s="1"/>
  <c r="D14" i="13"/>
  <c r="E14"/>
  <c r="F14"/>
  <c r="F15" s="1"/>
  <c r="G14"/>
  <c r="G15"/>
  <c r="H14"/>
  <c r="I14"/>
  <c r="I15" s="1"/>
  <c r="C14"/>
  <c r="I27"/>
  <c r="J28"/>
  <c r="J29"/>
  <c r="J30"/>
  <c r="J33"/>
  <c r="J35"/>
  <c r="J36"/>
  <c r="J37"/>
  <c r="D27"/>
  <c r="J26"/>
  <c r="J25"/>
  <c r="J24"/>
  <c r="J23"/>
  <c r="J22"/>
  <c r="J21"/>
  <c r="J20"/>
  <c r="J19"/>
  <c r="J18"/>
  <c r="I17"/>
  <c r="H17"/>
  <c r="G17"/>
  <c r="F17"/>
  <c r="J17" s="1"/>
  <c r="E17"/>
  <c r="D17"/>
  <c r="C17"/>
  <c r="C15"/>
  <c r="J16"/>
  <c r="J13"/>
  <c r="J12"/>
  <c r="J11"/>
  <c r="K14" s="1"/>
  <c r="J10"/>
  <c r="M38" i="7"/>
  <c r="M37"/>
  <c r="M36"/>
  <c r="M19"/>
  <c r="M10"/>
  <c r="H13" i="2"/>
  <c r="H14" s="1"/>
  <c r="I13"/>
  <c r="J13"/>
  <c r="K13"/>
  <c r="K14" s="1"/>
  <c r="L13"/>
  <c r="C11" i="11"/>
  <c r="F11" s="1"/>
  <c r="D14"/>
  <c r="C14" s="1"/>
  <c r="E14"/>
  <c r="E25" s="1"/>
  <c r="E15" s="1"/>
  <c r="O12" i="3"/>
  <c r="O13"/>
  <c r="O28"/>
  <c r="O29"/>
  <c r="O30"/>
  <c r="O32"/>
  <c r="O33"/>
  <c r="O31" s="1"/>
  <c r="O34"/>
  <c r="O35"/>
  <c r="O36"/>
  <c r="O37"/>
  <c r="O38"/>
  <c r="O11"/>
  <c r="C17" i="7"/>
  <c r="M17"/>
  <c r="H16" i="2"/>
  <c r="I16"/>
  <c r="I14" s="1"/>
  <c r="J16"/>
  <c r="L16"/>
  <c r="C28"/>
  <c r="M28"/>
  <c r="C29"/>
  <c r="M29"/>
  <c r="C31"/>
  <c r="M31"/>
  <c r="C32"/>
  <c r="M32"/>
  <c r="C33"/>
  <c r="M33"/>
  <c r="M34"/>
  <c r="C35"/>
  <c r="M35" s="1"/>
  <c r="C36"/>
  <c r="M36" s="1"/>
  <c r="C37"/>
  <c r="M37" s="1"/>
  <c r="C27"/>
  <c r="M27" s="1"/>
  <c r="C17"/>
  <c r="M17" s="1"/>
  <c r="C18"/>
  <c r="M18" s="1"/>
  <c r="C19"/>
  <c r="M19" s="1"/>
  <c r="C20"/>
  <c r="M20" s="1"/>
  <c r="C21"/>
  <c r="M21" s="1"/>
  <c r="C22"/>
  <c r="M22" s="1"/>
  <c r="C23"/>
  <c r="M23" s="1"/>
  <c r="C24"/>
  <c r="M24" s="1"/>
  <c r="C25"/>
  <c r="M25" s="1"/>
  <c r="C15"/>
  <c r="M15" s="1"/>
  <c r="D16"/>
  <c r="C16" s="1"/>
  <c r="M16" s="1"/>
  <c r="E16"/>
  <c r="F16"/>
  <c r="G16"/>
  <c r="D13"/>
  <c r="D14"/>
  <c r="E13"/>
  <c r="E14"/>
  <c r="F13"/>
  <c r="F14" s="1"/>
  <c r="G13"/>
  <c r="M11"/>
  <c r="M12"/>
  <c r="M9"/>
  <c r="C31" i="3"/>
  <c r="C27" s="1"/>
  <c r="E27" i="13"/>
  <c r="Q18" i="16"/>
  <c r="I26" i="17"/>
  <c r="M14" i="7"/>
  <c r="G36" i="18"/>
  <c r="C15" i="7"/>
  <c r="G35" i="18"/>
  <c r="G28"/>
  <c r="G32"/>
  <c r="C35" i="16"/>
  <c r="Q35" s="1"/>
  <c r="Q32" s="1"/>
  <c r="C33" i="17"/>
  <c r="K33" s="1"/>
  <c r="C36"/>
  <c r="K36" s="1"/>
  <c r="I14"/>
  <c r="D14"/>
  <c r="C34"/>
  <c r="K34" s="1"/>
  <c r="H14"/>
  <c r="F14"/>
  <c r="K16"/>
  <c r="D33"/>
  <c r="L14" i="2"/>
  <c r="J14" i="17"/>
  <c r="D34"/>
  <c r="D30" s="1"/>
  <c r="D26" s="1"/>
  <c r="E14"/>
  <c r="C37"/>
  <c r="K37" s="1"/>
  <c r="E30"/>
  <c r="E26" s="1"/>
  <c r="C44" i="2"/>
  <c r="C13" i="17"/>
  <c r="C30"/>
  <c r="K30" s="1"/>
  <c r="C35"/>
  <c r="K35" s="1"/>
  <c r="C32" i="16"/>
  <c r="C36"/>
  <c r="Q36"/>
  <c r="Q12"/>
  <c r="C39"/>
  <c r="Q39" s="1"/>
  <c r="C37"/>
  <c r="Q37" s="1"/>
  <c r="D40" i="2"/>
  <c r="K26"/>
  <c r="I26"/>
  <c r="G26"/>
  <c r="F26"/>
  <c r="E26"/>
  <c r="K27" i="3"/>
  <c r="L27"/>
  <c r="J27"/>
  <c r="I27"/>
  <c r="H27"/>
  <c r="D27" s="1"/>
  <c r="G27"/>
  <c r="F27"/>
  <c r="E27"/>
  <c r="E15" i="13"/>
  <c r="D15"/>
  <c r="H15"/>
  <c r="J14" i="2"/>
  <c r="E27" i="18"/>
  <c r="E15"/>
  <c r="C38" i="16"/>
  <c r="Q38" s="1"/>
  <c r="G15"/>
  <c r="O25" i="3"/>
  <c r="C28" i="16"/>
  <c r="Q28" s="1"/>
  <c r="G14" i="2"/>
  <c r="D44"/>
  <c r="E42" s="1"/>
  <c r="C30"/>
  <c r="M30" s="1"/>
  <c r="J14" i="13"/>
  <c r="I41" s="1"/>
  <c r="K13" i="17"/>
  <c r="G14"/>
  <c r="J32" i="13"/>
  <c r="K27"/>
  <c r="O18" i="3"/>
  <c r="E40" i="2"/>
  <c r="C16" i="16" l="1"/>
  <c r="Q16" s="1"/>
  <c r="Q15"/>
  <c r="D14" i="18"/>
  <c r="D25"/>
  <c r="C25" s="1"/>
  <c r="G25" s="1"/>
  <c r="C11"/>
  <c r="O19" i="3"/>
  <c r="C17"/>
  <c r="E27" i="7"/>
  <c r="F26" i="17"/>
  <c r="C27"/>
  <c r="O27" i="3"/>
  <c r="C40"/>
  <c r="G28" i="16"/>
  <c r="F14" i="11"/>
  <c r="F15" s="1"/>
  <c r="G31" i="18"/>
  <c r="D40" i="3"/>
  <c r="P31"/>
  <c r="J15" i="13"/>
  <c r="G16" i="16"/>
  <c r="D41" i="13"/>
  <c r="C41"/>
  <c r="E43" i="2"/>
  <c r="E41" i="13"/>
  <c r="G41"/>
  <c r="E41" i="2"/>
  <c r="E44" s="1"/>
  <c r="C24" i="17"/>
  <c r="K24" s="1"/>
  <c r="F37" i="18"/>
  <c r="F27" s="1"/>
  <c r="L25" i="7"/>
  <c r="L15" s="1"/>
  <c r="H25"/>
  <c r="H15" s="1"/>
  <c r="I38"/>
  <c r="I27" s="1"/>
  <c r="D25" i="11"/>
  <c r="C25" s="1"/>
  <c r="F25" s="1"/>
  <c r="E25" i="7"/>
  <c r="I25"/>
  <c r="I15" s="1"/>
  <c r="J38"/>
  <c r="J27" s="1"/>
  <c r="F38"/>
  <c r="F27" s="1"/>
  <c r="E37" i="11"/>
  <c r="E27" s="1"/>
  <c r="E15" i="3"/>
  <c r="D15" s="1"/>
  <c r="H41" i="13"/>
  <c r="F41"/>
  <c r="C26" i="2"/>
  <c r="M26" s="1"/>
  <c r="C13"/>
  <c r="K38" i="7"/>
  <c r="K27" s="1"/>
  <c r="G38"/>
  <c r="G27" s="1"/>
  <c r="D37" i="11"/>
  <c r="C31" i="7"/>
  <c r="K27" i="17" l="1"/>
  <c r="K26" s="1"/>
  <c r="C26"/>
  <c r="G11" i="18"/>
  <c r="C14"/>
  <c r="P28" i="3"/>
  <c r="P39" s="1"/>
  <c r="P38"/>
  <c r="P37"/>
  <c r="P36"/>
  <c r="D15" i="11"/>
  <c r="C15"/>
  <c r="D38" i="7"/>
  <c r="D27" s="1"/>
  <c r="C27"/>
  <c r="M31"/>
  <c r="M27" s="1"/>
  <c r="C15" i="3"/>
  <c r="O15" s="1"/>
  <c r="O17"/>
  <c r="D15" i="18"/>
  <c r="D37"/>
  <c r="M13" i="2"/>
  <c r="C14"/>
  <c r="M14" s="1"/>
  <c r="C37" i="11"/>
  <c r="F37" s="1"/>
  <c r="D27"/>
  <c r="C27" s="1"/>
  <c r="F27" s="1"/>
  <c r="D25" i="7"/>
  <c r="D15" s="1"/>
  <c r="E15"/>
  <c r="C14" i="17"/>
  <c r="K14" s="1"/>
  <c r="J41" i="13"/>
  <c r="N38" i="7" l="1"/>
  <c r="N39" s="1"/>
  <c r="N36"/>
  <c r="N35"/>
  <c r="N37"/>
  <c r="D27" i="18"/>
  <c r="C37"/>
  <c r="C15"/>
  <c r="G15" s="1"/>
  <c r="G14"/>
  <c r="G37" l="1"/>
  <c r="C27"/>
  <c r="G27" s="1"/>
</calcChain>
</file>

<file path=xl/sharedStrings.xml><?xml version="1.0" encoding="utf-8"?>
<sst xmlns="http://schemas.openxmlformats.org/spreadsheetml/2006/main" count="553" uniqueCount="149">
  <si>
    <t>Производство энергетических ресурсов</t>
  </si>
  <si>
    <t>Ввоз</t>
  </si>
  <si>
    <t>Вывоз</t>
  </si>
  <si>
    <t>Изменение запасов</t>
  </si>
  <si>
    <t>Потребление первичной энергии</t>
  </si>
  <si>
    <t>Статистическое расхождение</t>
  </si>
  <si>
    <t>Производство электрической энергии</t>
  </si>
  <si>
    <t>Производство тепловой энергии</t>
  </si>
  <si>
    <t>Теплоэлектростанции</t>
  </si>
  <si>
    <t>Котельные</t>
  </si>
  <si>
    <t>Преобразование топлива</t>
  </si>
  <si>
    <t>Переработка нефти</t>
  </si>
  <si>
    <t>Переработка газа</t>
  </si>
  <si>
    <t>Обогащение угля</t>
  </si>
  <si>
    <t>Собственные нужды</t>
  </si>
  <si>
    <t>Потери при передаче</t>
  </si>
  <si>
    <t>Конечное потребление энергетических ресурсов</t>
  </si>
  <si>
    <t>Промышленность</t>
  </si>
  <si>
    <t>Строительство</t>
  </si>
  <si>
    <t>Транспорт и связь</t>
  </si>
  <si>
    <t>Железнодорожный</t>
  </si>
  <si>
    <t>Трубопроводный</t>
  </si>
  <si>
    <t>Автомобильный</t>
  </si>
  <si>
    <t>Прочий</t>
  </si>
  <si>
    <t>Население</t>
  </si>
  <si>
    <t>к Порядку составления</t>
  </si>
  <si>
    <t>топливно-энергетических балансов</t>
  </si>
  <si>
    <t>субъектов Российской Федерации,</t>
  </si>
  <si>
    <t>муниципальных образований</t>
  </si>
  <si>
    <t>Строки топливно-энергетического</t>
  </si>
  <si>
    <t>баланса</t>
  </si>
  <si>
    <t>Номер строк баланса</t>
  </si>
  <si>
    <t>8.1</t>
  </si>
  <si>
    <t>8.2</t>
  </si>
  <si>
    <t>8.3</t>
  </si>
  <si>
    <t>9.1</t>
  </si>
  <si>
    <t>9.2</t>
  </si>
  <si>
    <t>9.3</t>
  </si>
  <si>
    <t>16.1</t>
  </si>
  <si>
    <t>16.2</t>
  </si>
  <si>
    <t>16.3</t>
  </si>
  <si>
    <t>16.4</t>
  </si>
  <si>
    <t>Бюджетные организации</t>
  </si>
  <si>
    <t>Строки топливно-энергетического баланса</t>
  </si>
  <si>
    <t>Т.У.Т.</t>
  </si>
  <si>
    <t>тыс. кВт/ч</t>
  </si>
  <si>
    <t>Приложение № 3</t>
  </si>
  <si>
    <t>№ п/п</t>
  </si>
  <si>
    <t>Энергоресурсы</t>
  </si>
  <si>
    <t>Единица измерения</t>
  </si>
  <si>
    <t>Коэффициенты перерасчета в условное топливо</t>
  </si>
  <si>
    <t>Бензин автомобильный</t>
  </si>
  <si>
    <t>тыс. куб. м</t>
  </si>
  <si>
    <t>Газ сжиженный</t>
  </si>
  <si>
    <t>Гкал</t>
  </si>
  <si>
    <t>Топливо дизельное</t>
  </si>
  <si>
    <t>&lt;*&gt; Коэффициенты пересчета угля имеют тенденцию ежегодно изменяться в связи со структурными изменениями добычи угля по маркам.</t>
  </si>
  <si>
    <t>Уголь</t>
  </si>
  <si>
    <t>Электрическая энергия</t>
  </si>
  <si>
    <t>Тепловая энергия</t>
  </si>
  <si>
    <t>Уголь каменный</t>
  </si>
  <si>
    <t>Уголь нерюнгринский</t>
  </si>
  <si>
    <t>Дрова для отопления</t>
  </si>
  <si>
    <t>куб. м</t>
  </si>
  <si>
    <t>тыс. кВт*ч</t>
  </si>
  <si>
    <t xml:space="preserve">Электрокотельные </t>
  </si>
  <si>
    <t>Сфера услуг (прочие)</t>
  </si>
  <si>
    <t>тн.</t>
  </si>
  <si>
    <t>Дрова</t>
  </si>
  <si>
    <t>Целовальников</t>
  </si>
  <si>
    <t>Октябрьский муниципальный район</t>
  </si>
  <si>
    <t>МУП Теплоэнерго</t>
  </si>
  <si>
    <t>МУАП Октябрьское</t>
  </si>
  <si>
    <t>Амурзетское СП</t>
  </si>
  <si>
    <t>Полевское СП</t>
  </si>
  <si>
    <t>Отдел культуры</t>
  </si>
  <si>
    <t>Отдел образования</t>
  </si>
  <si>
    <t>МКУ УАЗ</t>
  </si>
  <si>
    <t>Администрация</t>
  </si>
  <si>
    <t>Бензин</t>
  </si>
  <si>
    <t xml:space="preserve">Нагибовское СП </t>
  </si>
  <si>
    <t>Облгаз</t>
  </si>
  <si>
    <t>Дизельное топливо</t>
  </si>
  <si>
    <t>Печное отопление</t>
  </si>
  <si>
    <t>Сжиженный газ</t>
  </si>
  <si>
    <t>Всего</t>
  </si>
  <si>
    <t>Электрокотельные</t>
  </si>
  <si>
    <t>Сельское хозяйство</t>
  </si>
  <si>
    <t>Прочая промышленность</t>
  </si>
  <si>
    <t>Сфера услуг</t>
  </si>
  <si>
    <t>тыс. м. куб.</t>
  </si>
  <si>
    <t>Приложение  № 2.3</t>
  </si>
  <si>
    <t>Приложение № 2.4</t>
  </si>
  <si>
    <t>Приложение № 2.5</t>
  </si>
  <si>
    <t>Приложение № 2.6</t>
  </si>
  <si>
    <t>Приложение № 2.7</t>
  </si>
  <si>
    <t>Приложение N 11</t>
  </si>
  <si>
    <t>Рекомендуемый образец</t>
  </si>
  <si>
    <t xml:space="preserve">Прогнозный рост потребления природного газа </t>
  </si>
  <si>
    <t>Вид потребления</t>
  </si>
  <si>
    <t>ОКТМО 1</t>
  </si>
  <si>
    <t>потребитель 1</t>
  </si>
  <si>
    <t>потребитель 2</t>
  </si>
  <si>
    <t>потребитель N</t>
  </si>
  <si>
    <t>вид замещаемого топлива</t>
  </si>
  <si>
    <t>объем потребления,                    т у.т.</t>
  </si>
  <si>
    <t>текущий</t>
  </si>
  <si>
    <t>планируемый</t>
  </si>
  <si>
    <t>Конечное потребление ТЭР</t>
  </si>
  <si>
    <t xml:space="preserve"> </t>
  </si>
  <si>
    <t>Уголь  ВСЕГО</t>
  </si>
  <si>
    <t>Учреждения культуры</t>
  </si>
  <si>
    <t>Учреждения  образования</t>
  </si>
  <si>
    <t>Гкал.</t>
  </si>
  <si>
    <t>ДЭК</t>
  </si>
  <si>
    <t xml:space="preserve">ЦРБ Октябрьское </t>
  </si>
  <si>
    <t>ИП Пиликин</t>
  </si>
  <si>
    <t>ИП Целовальников</t>
  </si>
  <si>
    <t>ИП Бронштейн</t>
  </si>
  <si>
    <t>Приложение № 2.2</t>
  </si>
  <si>
    <t>дворов</t>
  </si>
  <si>
    <t>м.куб. /на 1 двор</t>
  </si>
  <si>
    <t>Всего по учреждениям</t>
  </si>
  <si>
    <t>Приложение № 2.1</t>
  </si>
  <si>
    <t>Приложение № 1</t>
  </si>
  <si>
    <t>к топливно-энергетичекому балансу</t>
  </si>
  <si>
    <t>Прочие СВО</t>
  </si>
  <si>
    <t>Сельские поселения</t>
  </si>
  <si>
    <t>2938</t>
  </si>
  <si>
    <t>ОГАУ  Лесоохрана</t>
  </si>
  <si>
    <t>Помощь  участникам СВО</t>
  </si>
  <si>
    <t>всего       куб.</t>
  </si>
  <si>
    <t xml:space="preserve">Упр.сельского хозяйства </t>
  </si>
  <si>
    <t>Ввоз (с/х производители)</t>
  </si>
  <si>
    <t>Бюджет. Учр.</t>
  </si>
  <si>
    <t>Прочие</t>
  </si>
  <si>
    <t>Итого</t>
  </si>
  <si>
    <t>тут</t>
  </si>
  <si>
    <t>% тут</t>
  </si>
  <si>
    <t>Примечание:  Пересчет топлива и энергии в тонны условного топлива производится путем умножения натуральных значений показателей, в которых исчисляются энергетические ресурсы (1 тонна, тыс. куб. м, тыс. кВт*ч, Гкал), на соответствующие коэффициенты пересчета в условное топливо, приведенные в Приложении 3</t>
  </si>
  <si>
    <t>Потребление</t>
  </si>
  <si>
    <t>потребление</t>
  </si>
  <si>
    <t>Однопродуктовый баланс энергетических ресурсов  за 2023 год</t>
  </si>
  <si>
    <t>ЦРБ</t>
  </si>
  <si>
    <t>Упр. с\х</t>
  </si>
  <si>
    <t>Муп Теплоэнерго</t>
  </si>
  <si>
    <t xml:space="preserve">                                                                                                                                           Топливно-энергетический баланс  за 2023 год                                                                                                                                      </t>
  </si>
  <si>
    <t>т.у.т.</t>
  </si>
  <si>
    <t>Ввоз (КФХ)</t>
  </si>
</sst>
</file>

<file path=xl/styles.xml><?xml version="1.0" encoding="utf-8"?>
<styleSheet xmlns="http://schemas.openxmlformats.org/spreadsheetml/2006/main">
  <numFmts count="4">
    <numFmt numFmtId="173" formatCode="#,##0.000"/>
    <numFmt numFmtId="176" formatCode="#,##0.000000"/>
    <numFmt numFmtId="182" formatCode="0.0"/>
    <numFmt numFmtId="183" formatCode="0.0%"/>
  </numFmts>
  <fonts count="3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</cellStyleXfs>
  <cellXfs count="277">
    <xf numFmtId="0" fontId="0" fillId="0" borderId="0" xfId="0"/>
    <xf numFmtId="0" fontId="9" fillId="0" borderId="0" xfId="0" applyFont="1"/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4" fontId="10" fillId="0" borderId="2" xfId="0" applyNumberFormat="1" applyFont="1" applyFill="1" applyBorder="1" applyAlignment="1">
      <alignment horizontal="center" vertical="top" wrapText="1"/>
    </xf>
    <xf numFmtId="4" fontId="10" fillId="0" borderId="0" xfId="0" applyNumberFormat="1" applyFont="1" applyFill="1"/>
    <xf numFmtId="49" fontId="10" fillId="0" borderId="0" xfId="0" applyNumberFormat="1" applyFont="1" applyFill="1"/>
    <xf numFmtId="4" fontId="12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/>
    <xf numFmtId="0" fontId="1" fillId="0" borderId="1" xfId="0" applyFont="1" applyFill="1" applyBorder="1" applyAlignment="1">
      <alignment vertical="top" wrapText="1"/>
    </xf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Alignment="1"/>
    <xf numFmtId="0" fontId="13" fillId="0" borderId="1" xfId="0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 vertical="top"/>
    </xf>
    <xf numFmtId="0" fontId="13" fillId="0" borderId="0" xfId="0" applyFont="1" applyFill="1" applyAlignment="1"/>
    <xf numFmtId="0" fontId="10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4" fontId="10" fillId="0" borderId="1" xfId="0" applyNumberFormat="1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justify" vertical="top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1" applyFont="1" applyAlignment="1" applyProtection="1">
      <alignment horizontal="right"/>
    </xf>
    <xf numFmtId="0" fontId="10" fillId="0" borderId="0" xfId="0" applyFont="1" applyAlignment="1">
      <alignment horizontal="justify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/>
    </xf>
    <xf numFmtId="0" fontId="10" fillId="0" borderId="1" xfId="0" applyFont="1" applyBorder="1" applyAlignment="1">
      <alignment horizontal="center"/>
    </xf>
    <xf numFmtId="49" fontId="17" fillId="0" borderId="3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49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4" fontId="3" fillId="0" borderId="0" xfId="0" applyNumberFormat="1" applyFont="1" applyFill="1"/>
    <xf numFmtId="4" fontId="18" fillId="0" borderId="1" xfId="0" applyNumberFormat="1" applyFont="1" applyFill="1" applyBorder="1" applyAlignment="1">
      <alignment horizontal="center" vertical="top" wrapText="1"/>
    </xf>
    <xf numFmtId="4" fontId="18" fillId="0" borderId="0" xfId="0" applyNumberFormat="1" applyFont="1" applyFill="1"/>
    <xf numFmtId="0" fontId="12" fillId="0" borderId="1" xfId="0" applyFont="1" applyFill="1" applyBorder="1" applyAlignment="1">
      <alignment vertical="top" wrapText="1"/>
    </xf>
    <xf numFmtId="49" fontId="19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20" fillId="0" borderId="0" xfId="0" applyFont="1" applyFill="1"/>
    <xf numFmtId="4" fontId="18" fillId="0" borderId="2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4" fontId="1" fillId="0" borderId="8" xfId="0" applyNumberFormat="1" applyFont="1" applyFill="1" applyBorder="1" applyAlignment="1">
      <alignment horizontal="center" vertical="top" wrapText="1"/>
    </xf>
    <xf numFmtId="0" fontId="21" fillId="0" borderId="0" xfId="0" applyFont="1" applyFill="1"/>
    <xf numFmtId="4" fontId="1" fillId="0" borderId="5" xfId="0" applyNumberFormat="1" applyFont="1" applyFill="1" applyBorder="1" applyAlignment="1">
      <alignment horizontal="center" vertical="top" wrapText="1"/>
    </xf>
    <xf numFmtId="49" fontId="2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/>
    </xf>
    <xf numFmtId="49" fontId="12" fillId="0" borderId="1" xfId="0" applyNumberFormat="1" applyFont="1" applyFill="1" applyBorder="1" applyAlignment="1">
      <alignment horizontal="center" vertical="top"/>
    </xf>
    <xf numFmtId="4" fontId="12" fillId="0" borderId="1" xfId="0" applyNumberFormat="1" applyFont="1" applyFill="1" applyBorder="1" applyAlignment="1">
      <alignment horizontal="center" vertical="top"/>
    </xf>
    <xf numFmtId="0" fontId="12" fillId="0" borderId="0" xfId="0" applyFont="1" applyFill="1" applyAlignment="1"/>
    <xf numFmtId="0" fontId="18" fillId="0" borderId="0" xfId="0" applyFont="1" applyFill="1" applyAlignment="1"/>
    <xf numFmtId="4" fontId="12" fillId="0" borderId="0" xfId="0" applyNumberFormat="1" applyFont="1" applyFill="1"/>
    <xf numFmtId="4" fontId="1" fillId="0" borderId="0" xfId="0" applyNumberFormat="1" applyFont="1" applyFill="1"/>
    <xf numFmtId="176" fontId="3" fillId="0" borderId="9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23" fillId="0" borderId="0" xfId="0" applyFont="1" applyFill="1"/>
    <xf numFmtId="49" fontId="5" fillId="0" borderId="1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" fontId="21" fillId="0" borderId="0" xfId="0" applyNumberFormat="1" applyFont="1" applyFill="1"/>
    <xf numFmtId="4" fontId="23" fillId="0" borderId="0" xfId="0" applyNumberFormat="1" applyFont="1" applyFill="1"/>
    <xf numFmtId="9" fontId="21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49" fontId="3" fillId="0" borderId="0" xfId="0" applyNumberFormat="1" applyFont="1" applyFill="1"/>
    <xf numFmtId="0" fontId="1" fillId="0" borderId="11" xfId="0" applyFont="1" applyFill="1" applyBorder="1" applyAlignment="1">
      <alignment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vertical="top" wrapText="1"/>
    </xf>
    <xf numFmtId="4" fontId="3" fillId="0" borderId="14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49" fontId="5" fillId="0" borderId="15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/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/>
    <xf numFmtId="0" fontId="1" fillId="0" borderId="0" xfId="0" applyFont="1" applyFill="1" applyBorder="1"/>
    <xf numFmtId="0" fontId="21" fillId="0" borderId="0" xfId="0" applyFont="1" applyFill="1" applyBorder="1"/>
    <xf numFmtId="49" fontId="1" fillId="0" borderId="0" xfId="0" applyNumberFormat="1" applyFont="1" applyFill="1" applyBorder="1"/>
    <xf numFmtId="4" fontId="1" fillId="0" borderId="0" xfId="0" applyNumberFormat="1" applyFont="1" applyFill="1" applyBorder="1"/>
    <xf numFmtId="4" fontId="3" fillId="0" borderId="0" xfId="0" applyNumberFormat="1" applyFont="1" applyFill="1" applyBorder="1"/>
    <xf numFmtId="0" fontId="18" fillId="0" borderId="0" xfId="0" applyFont="1" applyFill="1" applyBorder="1" applyAlignment="1"/>
    <xf numFmtId="0" fontId="25" fillId="0" borderId="1" xfId="0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wrapText="1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4" fontId="3" fillId="0" borderId="16" xfId="0" applyNumberFormat="1" applyFont="1" applyFill="1" applyBorder="1" applyAlignment="1">
      <alignment horizontal="center" vertical="top" wrapText="1"/>
    </xf>
    <xf numFmtId="9" fontId="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" fillId="0" borderId="18" xfId="0" applyFont="1" applyFill="1" applyBorder="1" applyAlignment="1">
      <alignment horizontal="center" vertical="top" wrapText="1"/>
    </xf>
    <xf numFmtId="4" fontId="3" fillId="0" borderId="10" xfId="0" applyNumberFormat="1" applyFont="1" applyFill="1" applyBorder="1" applyAlignment="1">
      <alignment horizontal="center" vertical="top" wrapText="1"/>
    </xf>
    <xf numFmtId="0" fontId="26" fillId="0" borderId="0" xfId="0" applyFont="1" applyFill="1" applyBorder="1" applyAlignment="1"/>
    <xf numFmtId="0" fontId="26" fillId="0" borderId="0" xfId="0" applyFont="1" applyFill="1" applyAlignment="1">
      <alignment vertical="center"/>
    </xf>
    <xf numFmtId="182" fontId="10" fillId="0" borderId="0" xfId="0" applyNumberFormat="1" applyFont="1" applyFill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83" fontId="9" fillId="0" borderId="0" xfId="2" applyNumberFormat="1" applyFont="1" applyFill="1"/>
    <xf numFmtId="183" fontId="10" fillId="0" borderId="0" xfId="2" applyNumberFormat="1" applyFont="1" applyFill="1"/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183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/>
    <xf numFmtId="4" fontId="21" fillId="0" borderId="0" xfId="0" applyNumberFormat="1" applyFont="1" applyFill="1" applyBorder="1"/>
    <xf numFmtId="0" fontId="21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21" fillId="0" borderId="0" xfId="0" applyNumberFormat="1" applyFont="1" applyFill="1"/>
    <xf numFmtId="0" fontId="1" fillId="0" borderId="1" xfId="0" applyFont="1" applyFill="1" applyBorder="1"/>
    <xf numFmtId="49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/>
    <xf numFmtId="183" fontId="1" fillId="0" borderId="1" xfId="2" applyNumberFormat="1" applyFont="1" applyFill="1" applyBorder="1"/>
    <xf numFmtId="0" fontId="3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top" wrapText="1"/>
    </xf>
    <xf numFmtId="173" fontId="1" fillId="0" borderId="1" xfId="0" applyNumberFormat="1" applyFont="1" applyFill="1" applyBorder="1" applyAlignment="1">
      <alignment horizontal="center" vertical="top" wrapText="1"/>
    </xf>
    <xf numFmtId="176" fontId="1" fillId="0" borderId="9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0" fontId="27" fillId="0" borderId="0" xfId="0" applyFont="1" applyFill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 wrapText="1"/>
    </xf>
    <xf numFmtId="4" fontId="1" fillId="0" borderId="13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4" fontId="3" fillId="0" borderId="13" xfId="0" applyNumberFormat="1" applyFont="1" applyFill="1" applyBorder="1" applyAlignment="1">
      <alignment horizontal="center" vertical="top" wrapText="1"/>
    </xf>
    <xf numFmtId="4" fontId="3" fillId="0" borderId="18" xfId="0" applyNumberFormat="1" applyFont="1" applyFill="1" applyBorder="1" applyAlignment="1">
      <alignment horizontal="center" vertical="top" wrapText="1"/>
    </xf>
    <xf numFmtId="49" fontId="5" fillId="0" borderId="14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29" fillId="0" borderId="0" xfId="0" applyFont="1" applyFill="1" applyBorder="1"/>
    <xf numFmtId="0" fontId="9" fillId="0" borderId="0" xfId="0" applyFont="1" applyFill="1" applyBorder="1"/>
    <xf numFmtId="0" fontId="29" fillId="0" borderId="0" xfId="0" applyFont="1" applyFill="1"/>
    <xf numFmtId="0" fontId="3" fillId="0" borderId="5" xfId="0" applyFont="1" applyFill="1" applyBorder="1" applyAlignment="1">
      <alignment horizontal="center" vertical="top" wrapText="1"/>
    </xf>
    <xf numFmtId="176" fontId="18" fillId="0" borderId="9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49" fontId="22" fillId="0" borderId="3" xfId="0" applyNumberFormat="1" applyFont="1" applyFill="1" applyBorder="1" applyAlignment="1">
      <alignment horizontal="center" vertical="top" wrapText="1"/>
    </xf>
    <xf numFmtId="4" fontId="14" fillId="0" borderId="2" xfId="0" applyNumberFormat="1" applyFont="1" applyFill="1" applyBorder="1" applyAlignment="1">
      <alignment horizontal="center" vertical="top" wrapText="1"/>
    </xf>
    <xf numFmtId="183" fontId="29" fillId="0" borderId="0" xfId="2" applyNumberFormat="1" applyFont="1" applyFill="1"/>
    <xf numFmtId="0" fontId="1" fillId="0" borderId="2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/>
    </xf>
    <xf numFmtId="176" fontId="3" fillId="0" borderId="23" xfId="0" applyNumberFormat="1" applyFont="1" applyFill="1" applyBorder="1" applyAlignment="1">
      <alignment horizontal="center" vertical="center" wrapText="1"/>
    </xf>
    <xf numFmtId="4" fontId="10" fillId="0" borderId="24" xfId="0" applyNumberFormat="1" applyFont="1" applyFill="1" applyBorder="1"/>
    <xf numFmtId="0" fontId="3" fillId="0" borderId="25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4" fontId="14" fillId="0" borderId="14" xfId="0" applyNumberFormat="1" applyFont="1" applyFill="1" applyBorder="1" applyAlignment="1">
      <alignment horizontal="center" vertical="top" wrapText="1"/>
    </xf>
    <xf numFmtId="4" fontId="12" fillId="0" borderId="13" xfId="0" applyNumberFormat="1" applyFont="1" applyFill="1" applyBorder="1" applyAlignment="1">
      <alignment horizontal="center" vertical="top" wrapText="1"/>
    </xf>
    <xf numFmtId="4" fontId="27" fillId="0" borderId="0" xfId="0" applyNumberFormat="1" applyFont="1" applyFill="1"/>
    <xf numFmtId="0" fontId="18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2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4" fontId="33" fillId="0" borderId="0" xfId="0" applyNumberFormat="1" applyFont="1" applyFill="1" applyAlignment="1">
      <alignment vertical="center"/>
    </xf>
    <xf numFmtId="0" fontId="21" fillId="0" borderId="13" xfId="0" applyFont="1" applyFill="1" applyBorder="1"/>
    <xf numFmtId="0" fontId="10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Alignment="1">
      <alignment vertical="center"/>
    </xf>
    <xf numFmtId="4" fontId="1" fillId="0" borderId="12" xfId="0" applyNumberFormat="1" applyFont="1" applyFill="1" applyBorder="1" applyAlignment="1">
      <alignment horizontal="center" vertical="top" wrapText="1"/>
    </xf>
    <xf numFmtId="4" fontId="12" fillId="0" borderId="12" xfId="0" applyNumberFormat="1" applyFont="1" applyFill="1" applyBorder="1" applyAlignment="1">
      <alignment horizontal="center" vertical="top" wrapText="1"/>
    </xf>
    <xf numFmtId="4" fontId="1" fillId="0" borderId="34" xfId="0" applyNumberFormat="1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17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right"/>
    </xf>
    <xf numFmtId="0" fontId="4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4" fontId="3" fillId="0" borderId="29" xfId="0" applyNumberFormat="1" applyFont="1" applyFill="1" applyBorder="1" applyAlignment="1">
      <alignment horizontal="center" vertical="top" wrapText="1"/>
    </xf>
    <xf numFmtId="4" fontId="3" fillId="0" borderId="30" xfId="0" applyNumberFormat="1" applyFont="1" applyFill="1" applyBorder="1" applyAlignment="1">
      <alignment horizontal="center" vertical="top" wrapText="1"/>
    </xf>
    <xf numFmtId="4" fontId="3" fillId="0" borderId="33" xfId="0" applyNumberFormat="1" applyFont="1" applyFill="1" applyBorder="1" applyAlignment="1">
      <alignment horizontal="center" vertical="top" wrapText="1"/>
    </xf>
    <xf numFmtId="4" fontId="3" fillId="0" borderId="34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14" xfId="0" applyNumberFormat="1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11" fillId="0" borderId="0" xfId="0" applyFont="1" applyAlignment="1">
      <alignment horizontal="left" wrapText="1"/>
    </xf>
    <xf numFmtId="0" fontId="10" fillId="0" borderId="0" xfId="0" applyFont="1" applyFill="1" applyAlignment="1">
      <alignment horizontal="right"/>
    </xf>
    <xf numFmtId="0" fontId="10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1" xfId="1" applyFont="1" applyBorder="1" applyAlignment="1" applyProtection="1">
      <alignment horizontal="center" vertical="top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et.garant.ru/document/redirect/70465940/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opLeftCell="A13" zoomScale="90" zoomScaleNormal="90" workbookViewId="0">
      <selection activeCell="D16" sqref="D16"/>
    </sheetView>
  </sheetViews>
  <sheetFormatPr defaultRowHeight="15.75"/>
  <cols>
    <col min="1" max="1" width="39.7109375" style="26" customWidth="1"/>
    <col min="2" max="2" width="7.140625" style="25" customWidth="1"/>
    <col min="3" max="4" width="13.5703125" style="26" customWidth="1"/>
    <col min="5" max="5" width="14.5703125" style="26" customWidth="1"/>
    <col min="6" max="6" width="13.5703125" style="26" customWidth="1"/>
    <col min="7" max="8" width="13.5703125" style="32" customWidth="1"/>
    <col min="9" max="9" width="14.140625" style="32" customWidth="1"/>
    <col min="10" max="10" width="15.140625" style="72" customWidth="1"/>
    <col min="11" max="11" width="9.7109375" style="26" customWidth="1"/>
    <col min="12" max="16384" width="9.140625" style="26"/>
  </cols>
  <sheetData>
    <row r="1" spans="1:12" s="98" customFormat="1" ht="20.25">
      <c r="A1" s="96"/>
      <c r="B1" s="97"/>
      <c r="G1" s="198"/>
      <c r="H1" s="230" t="s">
        <v>124</v>
      </c>
      <c r="I1" s="230"/>
      <c r="J1" s="230"/>
    </row>
    <row r="2" spans="1:12" s="98" customFormat="1">
      <c r="B2" s="97"/>
      <c r="G2" s="198"/>
      <c r="H2" s="230" t="s">
        <v>125</v>
      </c>
      <c r="I2" s="230"/>
      <c r="J2" s="230"/>
    </row>
    <row r="3" spans="1:12" s="98" customFormat="1" ht="8.25" customHeight="1">
      <c r="B3" s="97"/>
      <c r="G3" s="198"/>
      <c r="H3" s="198"/>
      <c r="I3" s="198"/>
      <c r="J3" s="105"/>
    </row>
    <row r="4" spans="1:12" s="118" customFormat="1" ht="18.75">
      <c r="A4" s="228" t="s">
        <v>146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2" s="119" customFormat="1" ht="18.75">
      <c r="A5" s="229" t="s">
        <v>70</v>
      </c>
      <c r="B5" s="229"/>
      <c r="C5" s="229"/>
      <c r="D5" s="229"/>
      <c r="E5" s="229"/>
      <c r="F5" s="229"/>
      <c r="G5" s="229"/>
      <c r="H5" s="229"/>
      <c r="I5" s="229"/>
      <c r="J5" s="229"/>
    </row>
    <row r="6" spans="1:12" s="119" customFormat="1" ht="8.25" customHeight="1">
      <c r="A6" s="173"/>
      <c r="B6" s="173"/>
      <c r="C6" s="173"/>
      <c r="D6" s="173"/>
      <c r="E6" s="173"/>
      <c r="F6" s="173"/>
      <c r="G6" s="173"/>
      <c r="H6" s="173"/>
      <c r="I6" s="173"/>
      <c r="J6" s="173"/>
    </row>
    <row r="7" spans="1:12" s="108" customFormat="1" ht="31.5">
      <c r="A7" s="13"/>
      <c r="B7" s="107"/>
      <c r="C7" s="13" t="s">
        <v>57</v>
      </c>
      <c r="D7" s="13" t="s">
        <v>59</v>
      </c>
      <c r="E7" s="13" t="s">
        <v>58</v>
      </c>
      <c r="F7" s="13" t="s">
        <v>79</v>
      </c>
      <c r="G7" s="13" t="s">
        <v>82</v>
      </c>
      <c r="H7" s="13" t="s">
        <v>68</v>
      </c>
      <c r="I7" s="13" t="s">
        <v>84</v>
      </c>
      <c r="J7" s="13" t="s">
        <v>85</v>
      </c>
    </row>
    <row r="8" spans="1:12" s="108" customFormat="1">
      <c r="A8" s="13"/>
      <c r="B8" s="107"/>
      <c r="C8" s="13" t="s">
        <v>147</v>
      </c>
      <c r="D8" s="13" t="s">
        <v>147</v>
      </c>
      <c r="E8" s="13" t="s">
        <v>147</v>
      </c>
      <c r="F8" s="13" t="s">
        <v>147</v>
      </c>
      <c r="G8" s="13" t="s">
        <v>147</v>
      </c>
      <c r="H8" s="13" t="s">
        <v>147</v>
      </c>
      <c r="I8" s="13" t="s">
        <v>147</v>
      </c>
      <c r="J8" s="13" t="s">
        <v>147</v>
      </c>
    </row>
    <row r="9" spans="1:12" s="29" customFormat="1" ht="13.5">
      <c r="A9" s="27"/>
      <c r="B9" s="28"/>
      <c r="C9" s="27">
        <v>1</v>
      </c>
      <c r="D9" s="27">
        <v>2</v>
      </c>
      <c r="E9" s="27">
        <v>3</v>
      </c>
      <c r="F9" s="27">
        <v>4</v>
      </c>
      <c r="G9" s="27">
        <v>5</v>
      </c>
      <c r="H9" s="27">
        <v>6</v>
      </c>
      <c r="I9" s="27">
        <v>7</v>
      </c>
      <c r="J9" s="106">
        <v>8</v>
      </c>
    </row>
    <row r="10" spans="1:12">
      <c r="A10" s="30" t="s">
        <v>148</v>
      </c>
      <c r="B10" s="31">
        <v>1</v>
      </c>
      <c r="C10" s="33"/>
      <c r="D10" s="33">
        <v>2985.58</v>
      </c>
      <c r="E10" s="33"/>
      <c r="F10" s="33"/>
      <c r="G10" s="33">
        <v>2195.3000000000002</v>
      </c>
      <c r="H10" s="33"/>
      <c r="I10" s="33"/>
      <c r="J10" s="33">
        <f>C10+D10+E10+F10+G10+H10+I10</f>
        <v>5180.88</v>
      </c>
    </row>
    <row r="11" spans="1:12">
      <c r="A11" s="30" t="s">
        <v>1</v>
      </c>
      <c r="B11" s="31">
        <v>2</v>
      </c>
      <c r="C11" s="33"/>
      <c r="D11" s="33"/>
      <c r="E11" s="33">
        <v>3010.76</v>
      </c>
      <c r="F11" s="33">
        <v>1852.2</v>
      </c>
      <c r="G11" s="33">
        <v>529.5</v>
      </c>
      <c r="H11" s="33">
        <v>3351.7</v>
      </c>
      <c r="I11" s="33">
        <v>102.24</v>
      </c>
      <c r="J11" s="33">
        <f t="shared" ref="J11:J37" si="0">C11+D11+E11+F11+G11+H11+I11</f>
        <v>8846.4</v>
      </c>
    </row>
    <row r="12" spans="1:12">
      <c r="A12" s="30" t="s">
        <v>2</v>
      </c>
      <c r="B12" s="31">
        <v>3</v>
      </c>
      <c r="C12" s="33">
        <v>5067.25</v>
      </c>
      <c r="D12" s="33"/>
      <c r="E12" s="33"/>
      <c r="F12" s="33"/>
      <c r="G12" s="33"/>
      <c r="H12" s="33"/>
      <c r="I12" s="33"/>
      <c r="J12" s="33">
        <f t="shared" si="0"/>
        <v>5067.25</v>
      </c>
    </row>
    <row r="13" spans="1:12">
      <c r="A13" s="30" t="s">
        <v>3</v>
      </c>
      <c r="B13" s="31">
        <v>4</v>
      </c>
      <c r="C13" s="33"/>
      <c r="D13" s="33"/>
      <c r="E13" s="33"/>
      <c r="F13" s="33"/>
      <c r="G13" s="33"/>
      <c r="H13" s="33"/>
      <c r="I13" s="33"/>
      <c r="J13" s="33">
        <f t="shared" si="0"/>
        <v>0</v>
      </c>
    </row>
    <row r="14" spans="1:12" s="218" customFormat="1" ht="23.25" customHeight="1">
      <c r="A14" s="213" t="s">
        <v>4</v>
      </c>
      <c r="B14" s="214">
        <v>5</v>
      </c>
      <c r="C14" s="215">
        <f>C10+C11+C12+C13</f>
        <v>5067.25</v>
      </c>
      <c r="D14" s="215">
        <f t="shared" ref="D14:I14" si="1">D10+D11+D12+D13</f>
        <v>2985.58</v>
      </c>
      <c r="E14" s="215">
        <f t="shared" si="1"/>
        <v>3010.76</v>
      </c>
      <c r="F14" s="215">
        <f t="shared" si="1"/>
        <v>1852.2</v>
      </c>
      <c r="G14" s="215">
        <f t="shared" si="1"/>
        <v>2724.8</v>
      </c>
      <c r="H14" s="215">
        <f t="shared" si="1"/>
        <v>3351.7</v>
      </c>
      <c r="I14" s="215">
        <f t="shared" si="1"/>
        <v>102.24</v>
      </c>
      <c r="J14" s="216">
        <f t="shared" si="0"/>
        <v>19094.530000000002</v>
      </c>
      <c r="K14" s="217">
        <f>J10+J11+J12</f>
        <v>19094.53</v>
      </c>
      <c r="L14" s="222"/>
    </row>
    <row r="15" spans="1:12" s="71" customFormat="1">
      <c r="A15" s="68" t="s">
        <v>5</v>
      </c>
      <c r="B15" s="69">
        <v>6</v>
      </c>
      <c r="C15" s="70">
        <f t="shared" ref="C15:I15" si="2">C14-(C16+C17+C21+C25+C26)</f>
        <v>0</v>
      </c>
      <c r="D15" s="70">
        <f t="shared" si="2"/>
        <v>0</v>
      </c>
      <c r="E15" s="70">
        <f t="shared" si="2"/>
        <v>0</v>
      </c>
      <c r="F15" s="70">
        <f t="shared" si="2"/>
        <v>0</v>
      </c>
      <c r="G15" s="70">
        <f t="shared" si="2"/>
        <v>0</v>
      </c>
      <c r="H15" s="70">
        <f t="shared" si="2"/>
        <v>0</v>
      </c>
      <c r="I15" s="70">
        <f t="shared" si="2"/>
        <v>0</v>
      </c>
      <c r="J15" s="70">
        <f t="shared" si="0"/>
        <v>0</v>
      </c>
    </row>
    <row r="16" spans="1:12">
      <c r="A16" s="30" t="s">
        <v>6</v>
      </c>
      <c r="B16" s="31">
        <v>7</v>
      </c>
      <c r="C16" s="33"/>
      <c r="D16" s="33"/>
      <c r="E16" s="33"/>
      <c r="F16" s="33"/>
      <c r="G16" s="33"/>
      <c r="H16" s="33"/>
      <c r="I16" s="33"/>
      <c r="J16" s="223">
        <f t="shared" si="0"/>
        <v>0</v>
      </c>
    </row>
    <row r="17" spans="1:12">
      <c r="A17" s="30" t="s">
        <v>7</v>
      </c>
      <c r="B17" s="31">
        <v>8</v>
      </c>
      <c r="C17" s="33">
        <f t="shared" ref="C17:I17" si="3">C18+C19+C20</f>
        <v>4863.6400000000003</v>
      </c>
      <c r="D17" s="33">
        <f t="shared" si="3"/>
        <v>2472</v>
      </c>
      <c r="E17" s="33">
        <f t="shared" si="3"/>
        <v>132.24</v>
      </c>
      <c r="F17" s="33">
        <f t="shared" si="3"/>
        <v>0</v>
      </c>
      <c r="G17" s="33">
        <f t="shared" si="3"/>
        <v>0</v>
      </c>
      <c r="H17" s="33">
        <f t="shared" si="3"/>
        <v>0</v>
      </c>
      <c r="I17" s="33">
        <f t="shared" si="3"/>
        <v>0</v>
      </c>
      <c r="J17" s="223">
        <f t="shared" si="0"/>
        <v>7467.88</v>
      </c>
    </row>
    <row r="18" spans="1:12">
      <c r="A18" s="30" t="s">
        <v>83</v>
      </c>
      <c r="B18" s="31" t="s">
        <v>32</v>
      </c>
      <c r="C18" s="33">
        <v>1125.47</v>
      </c>
      <c r="D18" s="33"/>
      <c r="E18" s="33"/>
      <c r="F18" s="33"/>
      <c r="G18" s="33"/>
      <c r="H18" s="33"/>
      <c r="I18" s="33"/>
      <c r="J18" s="223">
        <f t="shared" si="0"/>
        <v>1125.47</v>
      </c>
    </row>
    <row r="19" spans="1:12">
      <c r="A19" s="30" t="s">
        <v>9</v>
      </c>
      <c r="B19" s="31" t="s">
        <v>33</v>
      </c>
      <c r="C19" s="33">
        <v>3738.17</v>
      </c>
      <c r="D19" s="33">
        <v>2472</v>
      </c>
      <c r="E19" s="33">
        <v>88.36</v>
      </c>
      <c r="F19" s="33"/>
      <c r="G19" s="33"/>
      <c r="H19" s="33"/>
      <c r="I19" s="33"/>
      <c r="J19" s="223">
        <f>C19+D19+E19+F19+G19+H19+I19</f>
        <v>6298.53</v>
      </c>
    </row>
    <row r="20" spans="1:12">
      <c r="A20" s="30" t="s">
        <v>86</v>
      </c>
      <c r="B20" s="31" t="s">
        <v>34</v>
      </c>
      <c r="C20" s="34"/>
      <c r="D20" s="34"/>
      <c r="E20" s="33">
        <v>43.88</v>
      </c>
      <c r="F20" s="34"/>
      <c r="G20" s="33"/>
      <c r="H20" s="33"/>
      <c r="I20" s="33"/>
      <c r="J20" s="223">
        <f t="shared" si="0"/>
        <v>43.88</v>
      </c>
    </row>
    <row r="21" spans="1:12">
      <c r="A21" s="30" t="s">
        <v>10</v>
      </c>
      <c r="B21" s="31">
        <v>9</v>
      </c>
      <c r="C21" s="33"/>
      <c r="D21" s="33"/>
      <c r="E21" s="33"/>
      <c r="F21" s="33"/>
      <c r="G21" s="33"/>
      <c r="H21" s="33"/>
      <c r="I21" s="33"/>
      <c r="J21" s="223">
        <f t="shared" si="0"/>
        <v>0</v>
      </c>
    </row>
    <row r="22" spans="1:12">
      <c r="A22" s="30" t="s">
        <v>11</v>
      </c>
      <c r="B22" s="31" t="s">
        <v>35</v>
      </c>
      <c r="C22" s="33"/>
      <c r="D22" s="33"/>
      <c r="E22" s="33"/>
      <c r="F22" s="33"/>
      <c r="G22" s="33"/>
      <c r="H22" s="33"/>
      <c r="I22" s="33"/>
      <c r="J22" s="223">
        <f t="shared" si="0"/>
        <v>0</v>
      </c>
    </row>
    <row r="23" spans="1:12">
      <c r="A23" s="30" t="s">
        <v>12</v>
      </c>
      <c r="B23" s="31" t="s">
        <v>36</v>
      </c>
      <c r="C23" s="33"/>
      <c r="D23" s="33"/>
      <c r="E23" s="33"/>
      <c r="F23" s="33"/>
      <c r="G23" s="33"/>
      <c r="H23" s="33"/>
      <c r="I23" s="33"/>
      <c r="J23" s="223">
        <f t="shared" si="0"/>
        <v>0</v>
      </c>
    </row>
    <row r="24" spans="1:12">
      <c r="A24" s="30" t="s">
        <v>13</v>
      </c>
      <c r="B24" s="31" t="s">
        <v>37</v>
      </c>
      <c r="C24" s="33"/>
      <c r="D24" s="33"/>
      <c r="E24" s="33"/>
      <c r="F24" s="33"/>
      <c r="G24" s="33"/>
      <c r="H24" s="33"/>
      <c r="I24" s="33"/>
      <c r="J24" s="223">
        <f t="shared" si="0"/>
        <v>0</v>
      </c>
    </row>
    <row r="25" spans="1:12">
      <c r="A25" s="30" t="s">
        <v>14</v>
      </c>
      <c r="B25" s="31">
        <v>10</v>
      </c>
      <c r="C25" s="33">
        <v>203.61</v>
      </c>
      <c r="D25" s="33">
        <v>513.58000000000004</v>
      </c>
      <c r="E25" s="33">
        <v>2878.52</v>
      </c>
      <c r="F25" s="33">
        <v>1852.2</v>
      </c>
      <c r="G25" s="33">
        <v>2724.8</v>
      </c>
      <c r="H25" s="33">
        <v>3351.7</v>
      </c>
      <c r="I25" s="33">
        <v>102.24</v>
      </c>
      <c r="J25" s="223">
        <f>C25+D25+E25+F25+G25+H25+I25</f>
        <v>11626.65</v>
      </c>
    </row>
    <row r="26" spans="1:12">
      <c r="A26" s="30" t="s">
        <v>15</v>
      </c>
      <c r="B26" s="31">
        <v>11</v>
      </c>
      <c r="C26" s="33"/>
      <c r="D26" s="33"/>
      <c r="E26" s="33"/>
      <c r="F26" s="33"/>
      <c r="G26" s="33"/>
      <c r="H26" s="33"/>
      <c r="I26" s="33"/>
      <c r="J26" s="223">
        <f t="shared" si="0"/>
        <v>0</v>
      </c>
    </row>
    <row r="27" spans="1:12" s="218" customFormat="1" ht="31.5">
      <c r="A27" s="219" t="s">
        <v>16</v>
      </c>
      <c r="B27" s="214">
        <v>12</v>
      </c>
      <c r="C27" s="215">
        <f t="shared" ref="C27:I27" si="4">C28+C29+C31+C32+C35+C36+C37</f>
        <v>5067.25</v>
      </c>
      <c r="D27" s="215">
        <f t="shared" si="4"/>
        <v>2985.58</v>
      </c>
      <c r="E27" s="216">
        <f t="shared" si="4"/>
        <v>3010.76</v>
      </c>
      <c r="F27" s="215">
        <f t="shared" si="4"/>
        <v>1852.1999999999998</v>
      </c>
      <c r="G27" s="215">
        <f t="shared" si="4"/>
        <v>2724.7999999999997</v>
      </c>
      <c r="H27" s="215">
        <f t="shared" si="4"/>
        <v>3351.7</v>
      </c>
      <c r="I27" s="215">
        <f t="shared" si="4"/>
        <v>102.24</v>
      </c>
      <c r="J27" s="216">
        <f t="shared" si="0"/>
        <v>19094.530000000002</v>
      </c>
      <c r="K27" s="220">
        <f>J14-J26</f>
        <v>19094.530000000002</v>
      </c>
      <c r="L27" s="224">
        <f>J27-K27</f>
        <v>0</v>
      </c>
    </row>
    <row r="28" spans="1:12">
      <c r="A28" s="30" t="s">
        <v>87</v>
      </c>
      <c r="B28" s="31">
        <v>13</v>
      </c>
      <c r="C28" s="33"/>
      <c r="D28" s="33"/>
      <c r="E28" s="33">
        <v>36.9</v>
      </c>
      <c r="F28" s="33">
        <v>463.05</v>
      </c>
      <c r="G28" s="33">
        <v>2460.0500000000002</v>
      </c>
      <c r="H28" s="33"/>
      <c r="I28" s="33"/>
      <c r="J28" s="223">
        <f t="shared" si="0"/>
        <v>2960</v>
      </c>
    </row>
    <row r="29" spans="1:12">
      <c r="A29" s="30" t="s">
        <v>17</v>
      </c>
      <c r="B29" s="31">
        <v>14</v>
      </c>
      <c r="C29" s="33"/>
      <c r="D29" s="33"/>
      <c r="E29" s="33"/>
      <c r="F29" s="33"/>
      <c r="G29" s="33"/>
      <c r="H29" s="33"/>
      <c r="I29" s="33"/>
      <c r="J29" s="223">
        <f t="shared" si="0"/>
        <v>0</v>
      </c>
    </row>
    <row r="30" spans="1:12">
      <c r="A30" s="30" t="s">
        <v>88</v>
      </c>
      <c r="B30" s="31"/>
      <c r="C30" s="33"/>
      <c r="D30" s="33"/>
      <c r="E30" s="33"/>
      <c r="F30" s="33"/>
      <c r="G30" s="33"/>
      <c r="H30" s="33"/>
      <c r="I30" s="33"/>
      <c r="J30" s="223">
        <f t="shared" si="0"/>
        <v>0</v>
      </c>
    </row>
    <row r="31" spans="1:12">
      <c r="A31" s="30" t="s">
        <v>18</v>
      </c>
      <c r="B31" s="31">
        <v>15</v>
      </c>
      <c r="C31" s="33"/>
      <c r="D31" s="33"/>
      <c r="E31" s="33"/>
      <c r="F31" s="33"/>
      <c r="G31" s="33"/>
      <c r="H31" s="33"/>
      <c r="I31" s="33"/>
      <c r="J31" s="223">
        <v>0</v>
      </c>
    </row>
    <row r="32" spans="1:12">
      <c r="A32" s="30" t="s">
        <v>19</v>
      </c>
      <c r="B32" s="31">
        <v>16</v>
      </c>
      <c r="C32" s="33">
        <f>C33+C34</f>
        <v>219.96</v>
      </c>
      <c r="D32" s="33">
        <f t="shared" ref="D32:I32" si="5">D33+D34</f>
        <v>513.58000000000004</v>
      </c>
      <c r="E32" s="33">
        <f t="shared" si="5"/>
        <v>282.89999999999998</v>
      </c>
      <c r="F32" s="33">
        <f t="shared" si="5"/>
        <v>463.04999999999995</v>
      </c>
      <c r="G32" s="33">
        <f t="shared" si="5"/>
        <v>169.45</v>
      </c>
      <c r="H32" s="33">
        <f t="shared" si="5"/>
        <v>0</v>
      </c>
      <c r="I32" s="33">
        <f t="shared" si="5"/>
        <v>0</v>
      </c>
      <c r="J32" s="223">
        <f t="shared" si="0"/>
        <v>1648.94</v>
      </c>
    </row>
    <row r="33" spans="1:10">
      <c r="A33" s="30" t="s">
        <v>22</v>
      </c>
      <c r="B33" s="31" t="s">
        <v>40</v>
      </c>
      <c r="C33" s="33">
        <v>16.350000000000001</v>
      </c>
      <c r="D33" s="33"/>
      <c r="E33" s="33">
        <v>49.2</v>
      </c>
      <c r="F33" s="33">
        <v>277.83</v>
      </c>
      <c r="G33" s="33">
        <v>132.37</v>
      </c>
      <c r="H33" s="33"/>
      <c r="I33" s="33"/>
      <c r="J33" s="223">
        <f t="shared" si="0"/>
        <v>475.75</v>
      </c>
    </row>
    <row r="34" spans="1:10">
      <c r="A34" s="30" t="s">
        <v>23</v>
      </c>
      <c r="B34" s="31" t="s">
        <v>41</v>
      </c>
      <c r="C34" s="33">
        <v>203.61</v>
      </c>
      <c r="D34" s="33">
        <v>513.58000000000004</v>
      </c>
      <c r="E34" s="33">
        <v>233.7</v>
      </c>
      <c r="F34" s="33">
        <v>185.22</v>
      </c>
      <c r="G34" s="33">
        <v>37.08</v>
      </c>
      <c r="H34" s="33"/>
      <c r="I34" s="33"/>
      <c r="J34" s="223">
        <f t="shared" si="0"/>
        <v>1173.19</v>
      </c>
    </row>
    <row r="35" spans="1:10">
      <c r="A35" s="30" t="s">
        <v>89</v>
      </c>
      <c r="B35" s="31">
        <v>17</v>
      </c>
      <c r="C35" s="33">
        <v>280.82</v>
      </c>
      <c r="D35" s="33">
        <v>444.45</v>
      </c>
      <c r="E35" s="33">
        <v>514.75</v>
      </c>
      <c r="F35" s="33">
        <v>92.61</v>
      </c>
      <c r="G35" s="33">
        <v>26.47</v>
      </c>
      <c r="H35" s="33"/>
      <c r="I35" s="33"/>
      <c r="J35" s="223">
        <f t="shared" si="0"/>
        <v>1359.1</v>
      </c>
    </row>
    <row r="36" spans="1:10">
      <c r="A36" s="30" t="s">
        <v>24</v>
      </c>
      <c r="B36" s="31">
        <v>18</v>
      </c>
      <c r="C36" s="33">
        <v>2595.6</v>
      </c>
      <c r="D36" s="33">
        <v>936.61</v>
      </c>
      <c r="E36" s="33">
        <v>1777.18</v>
      </c>
      <c r="F36" s="33">
        <v>370.44</v>
      </c>
      <c r="G36" s="33">
        <v>52.95</v>
      </c>
      <c r="H36" s="33">
        <v>3351.7</v>
      </c>
      <c r="I36" s="33">
        <v>102.24</v>
      </c>
      <c r="J36" s="223">
        <f t="shared" si="0"/>
        <v>9186.7199999999993</v>
      </c>
    </row>
    <row r="37" spans="1:10">
      <c r="A37" s="30" t="s">
        <v>42</v>
      </c>
      <c r="B37" s="31">
        <v>19</v>
      </c>
      <c r="C37" s="33">
        <v>1970.87</v>
      </c>
      <c r="D37" s="33">
        <v>1090.94</v>
      </c>
      <c r="E37" s="33">
        <v>399.03</v>
      </c>
      <c r="F37" s="33">
        <v>463.05</v>
      </c>
      <c r="G37" s="33">
        <v>15.88</v>
      </c>
      <c r="H37" s="33"/>
      <c r="I37" s="33"/>
      <c r="J37" s="223">
        <f t="shared" si="0"/>
        <v>3939.7700000000004</v>
      </c>
    </row>
    <row r="39" spans="1:10" ht="49.5" customHeight="1">
      <c r="A39" s="231" t="s">
        <v>139</v>
      </c>
      <c r="B39" s="231"/>
      <c r="C39" s="231"/>
      <c r="D39" s="231"/>
      <c r="E39" s="231"/>
      <c r="F39" s="231"/>
      <c r="G39" s="231"/>
      <c r="H39" s="231"/>
      <c r="I39" s="231"/>
      <c r="J39" s="231"/>
    </row>
    <row r="41" spans="1:10" s="32" customFormat="1">
      <c r="A41" s="125"/>
      <c r="B41" s="126"/>
      <c r="C41" s="127">
        <f>C14/J14</f>
        <v>0.26537704777232007</v>
      </c>
      <c r="D41" s="127">
        <f>D14/J14</f>
        <v>0.15635786793390566</v>
      </c>
      <c r="E41" s="127">
        <f>E14/J14</f>
        <v>0.15767657020099474</v>
      </c>
      <c r="F41" s="127">
        <f>F14/J14</f>
        <v>9.7001602029481729E-2</v>
      </c>
      <c r="G41" s="127">
        <f>G14/J14</f>
        <v>0.14270055350930344</v>
      </c>
      <c r="H41" s="127">
        <f>H14/J14</f>
        <v>0.17553194553623469</v>
      </c>
      <c r="I41" s="127">
        <f>I14/J14</f>
        <v>5.3544130177595357E-3</v>
      </c>
      <c r="J41" s="127">
        <f>C41+D41+E41+F41+G41+H41+I41</f>
        <v>0.99999999999999989</v>
      </c>
    </row>
    <row r="43" spans="1:10">
      <c r="C43" s="120"/>
      <c r="D43" s="120"/>
      <c r="E43" s="120"/>
      <c r="F43" s="120"/>
      <c r="G43" s="120"/>
      <c r="H43" s="120"/>
      <c r="I43" s="120"/>
      <c r="J43" s="120"/>
    </row>
  </sheetData>
  <mergeCells count="5">
    <mergeCell ref="A4:J4"/>
    <mergeCell ref="A5:J5"/>
    <mergeCell ref="H1:J1"/>
    <mergeCell ref="H2:J2"/>
    <mergeCell ref="A39:J39"/>
  </mergeCells>
  <pageMargins left="0.70866141732283472" right="0.21" top="0.49" bottom="0.27" header="0.31496062992125984" footer="0.31496062992125984"/>
  <pageSetup paperSize="9" scale="82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G1"/>
  <sheetViews>
    <sheetView workbookViewId="0">
      <selection activeCell="J15" sqref="J15"/>
    </sheetView>
  </sheetViews>
  <sheetFormatPr defaultRowHeight="15.75"/>
  <cols>
    <col min="1" max="1" width="9.140625" style="3"/>
    <col min="2" max="7" width="9.140625" style="17"/>
    <col min="8" max="16384" width="9.140625" style="3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H29" sqref="H29"/>
    </sheetView>
  </sheetViews>
  <sheetFormatPr defaultRowHeight="15.75"/>
  <cols>
    <col min="1" max="1" width="28.140625" style="3" customWidth="1"/>
    <col min="2" max="16384" width="9.140625" style="3"/>
  </cols>
  <sheetData>
    <row r="1" spans="1:10">
      <c r="J1" s="36" t="s">
        <v>96</v>
      </c>
    </row>
    <row r="2" spans="1:10">
      <c r="J2" s="37" t="s">
        <v>25</v>
      </c>
    </row>
    <row r="3" spans="1:10">
      <c r="J3" s="36" t="s">
        <v>26</v>
      </c>
    </row>
    <row r="4" spans="1:10">
      <c r="J4" s="36" t="s">
        <v>27</v>
      </c>
    </row>
    <row r="5" spans="1:10">
      <c r="J5" s="36" t="s">
        <v>28</v>
      </c>
    </row>
    <row r="6" spans="1:10">
      <c r="A6" s="38"/>
    </row>
    <row r="7" spans="1:10">
      <c r="A7" s="274" t="s">
        <v>97</v>
      </c>
      <c r="B7" s="274"/>
      <c r="C7" s="274"/>
      <c r="D7" s="274"/>
      <c r="E7" s="274"/>
      <c r="F7" s="274"/>
      <c r="G7" s="274"/>
      <c r="H7" s="274"/>
      <c r="I7" s="274"/>
      <c r="J7" s="274"/>
    </row>
    <row r="8" spans="1:10">
      <c r="A8" s="274" t="s">
        <v>98</v>
      </c>
      <c r="B8" s="274"/>
      <c r="C8" s="274"/>
      <c r="D8" s="274"/>
      <c r="E8" s="274"/>
      <c r="F8" s="274"/>
      <c r="G8" s="274"/>
      <c r="H8" s="274"/>
      <c r="I8" s="274"/>
      <c r="J8" s="274"/>
    </row>
    <row r="9" spans="1:10">
      <c r="A9" s="275" t="s">
        <v>70</v>
      </c>
      <c r="B9" s="275"/>
      <c r="C9" s="275"/>
      <c r="D9" s="275"/>
      <c r="E9" s="275"/>
      <c r="F9" s="275"/>
      <c r="G9" s="275"/>
      <c r="H9" s="275"/>
      <c r="I9" s="275"/>
      <c r="J9" s="275"/>
    </row>
    <row r="10" spans="1:10">
      <c r="A10" s="35"/>
      <c r="B10" s="35"/>
      <c r="C10" s="35"/>
      <c r="D10" s="35"/>
      <c r="E10" s="35"/>
      <c r="F10" s="35"/>
      <c r="G10" s="35"/>
      <c r="H10" s="35"/>
      <c r="I10" s="35"/>
      <c r="J10" s="35"/>
    </row>
    <row r="11" spans="1:10">
      <c r="A11" s="273" t="s">
        <v>99</v>
      </c>
      <c r="B11" s="276" t="s">
        <v>100</v>
      </c>
      <c r="C11" s="276"/>
      <c r="D11" s="276"/>
      <c r="E11" s="276"/>
      <c r="F11" s="276"/>
      <c r="G11" s="276"/>
      <c r="H11" s="276"/>
      <c r="I11" s="276"/>
      <c r="J11" s="276"/>
    </row>
    <row r="12" spans="1:10">
      <c r="A12" s="273"/>
      <c r="B12" s="273" t="s">
        <v>101</v>
      </c>
      <c r="C12" s="273"/>
      <c r="D12" s="273"/>
      <c r="E12" s="273" t="s">
        <v>102</v>
      </c>
      <c r="F12" s="273"/>
      <c r="G12" s="273"/>
      <c r="H12" s="273" t="s">
        <v>103</v>
      </c>
      <c r="I12" s="273"/>
      <c r="J12" s="273"/>
    </row>
    <row r="13" spans="1:10">
      <c r="A13" s="273"/>
      <c r="B13" s="273" t="s">
        <v>104</v>
      </c>
      <c r="C13" s="273" t="s">
        <v>105</v>
      </c>
      <c r="D13" s="273"/>
      <c r="E13" s="273" t="s">
        <v>104</v>
      </c>
      <c r="F13" s="273" t="s">
        <v>105</v>
      </c>
      <c r="G13" s="273"/>
      <c r="H13" s="273" t="s">
        <v>104</v>
      </c>
      <c r="I13" s="273" t="s">
        <v>105</v>
      </c>
      <c r="J13" s="273"/>
    </row>
    <row r="14" spans="1:10" ht="31.5">
      <c r="A14" s="273"/>
      <c r="B14" s="273"/>
      <c r="C14" s="14" t="s">
        <v>106</v>
      </c>
      <c r="D14" s="14" t="s">
        <v>107</v>
      </c>
      <c r="E14" s="273"/>
      <c r="F14" s="14" t="s">
        <v>106</v>
      </c>
      <c r="G14" s="14" t="s">
        <v>107</v>
      </c>
      <c r="H14" s="273"/>
      <c r="I14" s="14" t="s">
        <v>106</v>
      </c>
      <c r="J14" s="14" t="s">
        <v>107</v>
      </c>
    </row>
    <row r="15" spans="1:10" ht="31.5">
      <c r="A15" s="2" t="s">
        <v>6</v>
      </c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31.5">
      <c r="A16" s="2" t="s">
        <v>7</v>
      </c>
      <c r="B16" s="14" t="s">
        <v>57</v>
      </c>
      <c r="C16" s="40">
        <v>4999.6400000000003</v>
      </c>
      <c r="D16" s="40">
        <v>4999.6400000000003</v>
      </c>
      <c r="E16" s="14" t="s">
        <v>68</v>
      </c>
      <c r="F16" s="14">
        <v>3708.04</v>
      </c>
      <c r="G16" s="14">
        <v>3708.04</v>
      </c>
      <c r="H16" s="39"/>
      <c r="I16" s="39"/>
      <c r="J16" s="39"/>
    </row>
    <row r="17" spans="1:10">
      <c r="A17" s="2" t="s">
        <v>8</v>
      </c>
      <c r="B17" s="39"/>
      <c r="C17" s="40"/>
      <c r="D17" s="40"/>
      <c r="E17" s="39"/>
      <c r="F17" s="14"/>
      <c r="G17" s="14"/>
      <c r="H17" s="39"/>
      <c r="I17" s="39"/>
      <c r="J17" s="39"/>
    </row>
    <row r="18" spans="1:10">
      <c r="A18" s="2" t="s">
        <v>9</v>
      </c>
      <c r="B18" s="39"/>
      <c r="C18" s="40">
        <v>4999.6400000000003</v>
      </c>
      <c r="D18" s="40">
        <v>4999.6400000000003</v>
      </c>
      <c r="E18" s="39"/>
      <c r="F18" s="14"/>
      <c r="G18" s="14"/>
      <c r="H18" s="39"/>
      <c r="I18" s="39"/>
      <c r="J18" s="39"/>
    </row>
    <row r="19" spans="1:10" ht="31.5">
      <c r="A19" s="2" t="s">
        <v>108</v>
      </c>
      <c r="B19" s="39"/>
      <c r="C19" s="40">
        <v>4998.47</v>
      </c>
      <c r="D19" s="40">
        <v>4998.47</v>
      </c>
      <c r="E19" s="39"/>
      <c r="F19" s="14"/>
      <c r="G19" s="14"/>
      <c r="H19" s="39"/>
      <c r="I19" s="39"/>
      <c r="J19" s="39"/>
    </row>
    <row r="20" spans="1:10">
      <c r="A20" s="2" t="s">
        <v>89</v>
      </c>
      <c r="B20" s="39"/>
      <c r="C20" s="40">
        <v>610.02</v>
      </c>
      <c r="D20" s="40">
        <v>610.02</v>
      </c>
      <c r="E20" s="39"/>
      <c r="F20" s="14"/>
      <c r="G20" s="14"/>
      <c r="H20" s="39"/>
      <c r="I20" s="39"/>
      <c r="J20" s="39"/>
    </row>
    <row r="21" spans="1:10">
      <c r="A21" s="2" t="s">
        <v>24</v>
      </c>
      <c r="B21" s="39"/>
      <c r="C21" s="40">
        <v>2218.7199999999998</v>
      </c>
      <c r="D21" s="40">
        <v>2218.7199999999998</v>
      </c>
      <c r="E21" s="39"/>
      <c r="F21" s="14">
        <v>3708.04</v>
      </c>
      <c r="G21" s="14">
        <v>3708.04</v>
      </c>
      <c r="H21" s="39"/>
      <c r="I21" s="39"/>
      <c r="J21" s="39"/>
    </row>
    <row r="22" spans="1:10">
      <c r="A22" s="41" t="s">
        <v>42</v>
      </c>
      <c r="B22" s="15"/>
      <c r="C22" s="16">
        <v>2131.9</v>
      </c>
      <c r="D22" s="16">
        <v>2131.9</v>
      </c>
      <c r="E22" s="15"/>
      <c r="F22" s="42"/>
      <c r="G22" s="42"/>
      <c r="H22" s="15"/>
      <c r="I22" s="15"/>
      <c r="J22" s="15"/>
    </row>
    <row r="23" spans="1:10">
      <c r="D23" s="3" t="s">
        <v>109</v>
      </c>
    </row>
  </sheetData>
  <mergeCells count="14">
    <mergeCell ref="E12:G12"/>
    <mergeCell ref="H12:J12"/>
    <mergeCell ref="B13:B14"/>
    <mergeCell ref="C13:D13"/>
    <mergeCell ref="E13:E14"/>
    <mergeCell ref="F13:G13"/>
    <mergeCell ref="H13:H14"/>
    <mergeCell ref="I13:J13"/>
    <mergeCell ref="A7:J7"/>
    <mergeCell ref="A8:J8"/>
    <mergeCell ref="A9:J9"/>
    <mergeCell ref="A11:A14"/>
    <mergeCell ref="B11:J11"/>
    <mergeCell ref="B12:D12"/>
  </mergeCells>
  <hyperlinks>
    <hyperlink ref="J2" location="sub_1000" display="sub_1000"/>
    <hyperlink ref="B11" r:id="rId1" display="http://internet.garant.ru/document/redirect/70465940/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topLeftCell="A10" zoomScale="90" zoomScaleNormal="90" workbookViewId="0">
      <selection activeCell="D42" sqref="D42"/>
    </sheetView>
  </sheetViews>
  <sheetFormatPr defaultRowHeight="15.75"/>
  <cols>
    <col min="1" max="1" width="39" style="65" customWidth="1"/>
    <col min="2" max="2" width="8.42578125" style="143" customWidth="1"/>
    <col min="3" max="3" width="12.7109375" style="84" customWidth="1"/>
    <col min="4" max="4" width="13.42578125" style="84" customWidth="1"/>
    <col min="5" max="5" width="14.28515625" style="84" customWidth="1"/>
    <col min="6" max="6" width="10.85546875" style="84" customWidth="1"/>
    <col min="7" max="7" width="11.85546875" style="84" customWidth="1"/>
    <col min="8" max="8" width="10.28515625" style="84" customWidth="1"/>
    <col min="9" max="9" width="12.42578125" style="84" customWidth="1"/>
    <col min="10" max="10" width="12.5703125" style="84" customWidth="1"/>
    <col min="11" max="11" width="8.5703125" style="84" customWidth="1"/>
    <col min="12" max="12" width="10.85546875" style="84" customWidth="1"/>
    <col min="13" max="13" width="12.140625" style="85" customWidth="1"/>
    <col min="14" max="16384" width="9.140625" style="65"/>
  </cols>
  <sheetData>
    <row r="1" spans="1:13" s="101" customFormat="1">
      <c r="B1" s="132"/>
      <c r="C1" s="121"/>
      <c r="D1" s="121"/>
      <c r="E1" s="121"/>
      <c r="F1" s="121"/>
      <c r="G1" s="121"/>
      <c r="H1" s="121"/>
      <c r="I1" s="121"/>
      <c r="J1" s="121"/>
      <c r="K1" s="121"/>
      <c r="L1" s="122"/>
      <c r="M1" s="121" t="s">
        <v>123</v>
      </c>
    </row>
    <row r="2" spans="1:13" s="101" customFormat="1">
      <c r="B2" s="132"/>
      <c r="C2" s="121"/>
      <c r="D2" s="121"/>
      <c r="E2" s="121"/>
      <c r="F2" s="121"/>
      <c r="G2" s="121"/>
      <c r="H2" s="121"/>
      <c r="I2" s="121"/>
      <c r="J2" s="232" t="s">
        <v>125</v>
      </c>
      <c r="K2" s="232"/>
      <c r="L2" s="232"/>
      <c r="M2" s="232"/>
    </row>
    <row r="3" spans="1:13" s="101" customFormat="1">
      <c r="B3" s="132"/>
      <c r="C3" s="121"/>
      <c r="D3" s="121"/>
      <c r="E3" s="121"/>
      <c r="F3" s="121"/>
      <c r="G3" s="121"/>
      <c r="H3" s="121"/>
      <c r="I3" s="121"/>
      <c r="J3" s="121"/>
      <c r="K3" s="121"/>
      <c r="L3" s="122"/>
      <c r="M3" s="121"/>
    </row>
    <row r="4" spans="1:13" s="101" customFormat="1">
      <c r="A4" s="237" t="s">
        <v>142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</row>
    <row r="5" spans="1:13" s="101" customFormat="1">
      <c r="A5" s="236" t="s">
        <v>70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</row>
    <row r="6" spans="1:13" ht="18.75">
      <c r="A6" s="233" t="s">
        <v>57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</row>
    <row r="7" spans="1:13" s="134" customFormat="1" ht="36.75" customHeight="1">
      <c r="A7" s="234" t="s">
        <v>43</v>
      </c>
      <c r="B7" s="235" t="s">
        <v>31</v>
      </c>
      <c r="C7" s="130" t="s">
        <v>110</v>
      </c>
      <c r="D7" s="49" t="s">
        <v>71</v>
      </c>
      <c r="E7" s="49" t="s">
        <v>72</v>
      </c>
      <c r="F7" s="49" t="s">
        <v>73</v>
      </c>
      <c r="G7" s="49" t="s">
        <v>74</v>
      </c>
      <c r="H7" s="49" t="s">
        <v>80</v>
      </c>
      <c r="I7" s="49" t="s">
        <v>111</v>
      </c>
      <c r="J7" s="49" t="s">
        <v>112</v>
      </c>
      <c r="K7" s="49" t="s">
        <v>126</v>
      </c>
      <c r="L7" s="49" t="s">
        <v>24</v>
      </c>
      <c r="M7" s="131" t="s">
        <v>44</v>
      </c>
    </row>
    <row r="8" spans="1:13" ht="15" customHeight="1">
      <c r="A8" s="234"/>
      <c r="B8" s="235"/>
      <c r="C8" s="130" t="s">
        <v>67</v>
      </c>
      <c r="D8" s="49" t="s">
        <v>67</v>
      </c>
      <c r="E8" s="49" t="s">
        <v>67</v>
      </c>
      <c r="F8" s="49" t="s">
        <v>67</v>
      </c>
      <c r="G8" s="49" t="s">
        <v>67</v>
      </c>
      <c r="H8" s="49" t="s">
        <v>67</v>
      </c>
      <c r="I8" s="49" t="s">
        <v>67</v>
      </c>
      <c r="J8" s="49" t="s">
        <v>67</v>
      </c>
      <c r="K8" s="49" t="s">
        <v>67</v>
      </c>
      <c r="L8" s="49" t="s">
        <v>67</v>
      </c>
      <c r="M8" s="135">
        <v>0.46700000000000003</v>
      </c>
    </row>
    <row r="9" spans="1:13" ht="15.75" customHeight="1">
      <c r="A9" s="136" t="s">
        <v>0</v>
      </c>
      <c r="B9" s="83">
        <v>1</v>
      </c>
      <c r="C9" s="137"/>
      <c r="D9" s="138"/>
      <c r="E9" s="138"/>
      <c r="F9" s="138"/>
      <c r="G9" s="138"/>
      <c r="H9" s="138"/>
      <c r="I9" s="138"/>
      <c r="J9" s="138"/>
      <c r="K9" s="138"/>
      <c r="L9" s="138"/>
      <c r="M9" s="139">
        <f t="shared" ref="M9:M37" si="0">C9*M$8</f>
        <v>0</v>
      </c>
    </row>
    <row r="10" spans="1:13" s="79" customFormat="1">
      <c r="A10" s="149" t="s">
        <v>1</v>
      </c>
      <c r="B10" s="185">
        <v>2</v>
      </c>
      <c r="C10" s="57">
        <f>D10+E10+F10+G10+H10+I10+J10+K10+L10</f>
        <v>10850.65</v>
      </c>
      <c r="D10" s="57">
        <v>7852.16</v>
      </c>
      <c r="E10" s="57">
        <v>35</v>
      </c>
      <c r="F10" s="57">
        <v>30</v>
      </c>
      <c r="G10" s="57"/>
      <c r="H10" s="57"/>
      <c r="I10" s="57">
        <v>38.28</v>
      </c>
      <c r="J10" s="57">
        <v>485.21</v>
      </c>
      <c r="K10" s="57">
        <v>910</v>
      </c>
      <c r="L10" s="57">
        <v>1500</v>
      </c>
      <c r="M10" s="139">
        <f t="shared" si="0"/>
        <v>5067.2535500000004</v>
      </c>
    </row>
    <row r="11" spans="1:13">
      <c r="A11" s="24" t="s">
        <v>2</v>
      </c>
      <c r="B11" s="76">
        <v>3</v>
      </c>
      <c r="C11" s="130"/>
      <c r="D11" s="49"/>
      <c r="E11" s="49"/>
      <c r="F11" s="49"/>
      <c r="G11" s="49"/>
      <c r="H11" s="49"/>
      <c r="I11" s="49"/>
      <c r="J11" s="49"/>
      <c r="K11" s="49"/>
      <c r="L11" s="49"/>
      <c r="M11" s="140">
        <f t="shared" si="0"/>
        <v>0</v>
      </c>
    </row>
    <row r="12" spans="1:13">
      <c r="A12" s="24" t="s">
        <v>3</v>
      </c>
      <c r="B12" s="76">
        <v>4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140">
        <f t="shared" si="0"/>
        <v>0</v>
      </c>
    </row>
    <row r="13" spans="1:13">
      <c r="A13" s="24" t="s">
        <v>4</v>
      </c>
      <c r="B13" s="80">
        <v>5</v>
      </c>
      <c r="C13" s="49">
        <f t="shared" ref="C13:L13" si="1">C9+C10+C11+C12</f>
        <v>10850.65</v>
      </c>
      <c r="D13" s="49">
        <f t="shared" si="1"/>
        <v>7852.16</v>
      </c>
      <c r="E13" s="141">
        <f t="shared" si="1"/>
        <v>35</v>
      </c>
      <c r="F13" s="141">
        <f t="shared" si="1"/>
        <v>30</v>
      </c>
      <c r="G13" s="141">
        <f t="shared" si="1"/>
        <v>0</v>
      </c>
      <c r="H13" s="141">
        <f t="shared" si="1"/>
        <v>0</v>
      </c>
      <c r="I13" s="141">
        <f t="shared" si="1"/>
        <v>38.28</v>
      </c>
      <c r="J13" s="141">
        <f t="shared" si="1"/>
        <v>485.21</v>
      </c>
      <c r="K13" s="141">
        <f t="shared" si="1"/>
        <v>910</v>
      </c>
      <c r="L13" s="141">
        <f t="shared" si="1"/>
        <v>1500</v>
      </c>
      <c r="M13" s="140">
        <f t="shared" si="0"/>
        <v>5067.2535500000004</v>
      </c>
    </row>
    <row r="14" spans="1:13" s="170" customFormat="1">
      <c r="A14" s="55" t="s">
        <v>5</v>
      </c>
      <c r="B14" s="56">
        <v>6</v>
      </c>
      <c r="C14" s="22">
        <f>C13-(C15+C16+C20+C24+C25)</f>
        <v>0</v>
      </c>
      <c r="D14" s="22">
        <f>D13-(D15+D16+D20+D24+D25)</f>
        <v>0</v>
      </c>
      <c r="E14" s="22">
        <f t="shared" ref="E14:L14" si="2">E13-(E15+E16+E20+E24+E25)</f>
        <v>0</v>
      </c>
      <c r="F14" s="22">
        <f t="shared" si="2"/>
        <v>0</v>
      </c>
      <c r="G14" s="22">
        <f t="shared" si="2"/>
        <v>0</v>
      </c>
      <c r="H14" s="22">
        <f t="shared" si="2"/>
        <v>0</v>
      </c>
      <c r="I14" s="22">
        <f t="shared" si="2"/>
        <v>0</v>
      </c>
      <c r="J14" s="22">
        <f t="shared" si="2"/>
        <v>0</v>
      </c>
      <c r="K14" s="22">
        <f t="shared" si="2"/>
        <v>0</v>
      </c>
      <c r="L14" s="22">
        <f t="shared" si="2"/>
        <v>0</v>
      </c>
      <c r="M14" s="169">
        <f t="shared" si="0"/>
        <v>0</v>
      </c>
    </row>
    <row r="15" spans="1:13">
      <c r="A15" s="24" t="s">
        <v>6</v>
      </c>
      <c r="B15" s="80">
        <v>7</v>
      </c>
      <c r="C15" s="50">
        <f t="shared" ref="C15:C25" si="3">D15+E15+F15+G15+H15+I15+J15+K15+L15</f>
        <v>0</v>
      </c>
      <c r="D15" s="49"/>
      <c r="E15" s="49"/>
      <c r="F15" s="49"/>
      <c r="G15" s="49"/>
      <c r="H15" s="49"/>
      <c r="I15" s="49"/>
      <c r="J15" s="49"/>
      <c r="K15" s="49"/>
      <c r="L15" s="49"/>
      <c r="M15" s="140">
        <f t="shared" si="0"/>
        <v>0</v>
      </c>
    </row>
    <row r="16" spans="1:13">
      <c r="A16" s="24" t="s">
        <v>7</v>
      </c>
      <c r="B16" s="80">
        <v>8</v>
      </c>
      <c r="C16" s="50">
        <f t="shared" si="3"/>
        <v>10414.65</v>
      </c>
      <c r="D16" s="50">
        <f t="shared" ref="D16:L16" si="4">D17+D18+D19</f>
        <v>7416.16</v>
      </c>
      <c r="E16" s="50">
        <f t="shared" si="4"/>
        <v>35</v>
      </c>
      <c r="F16" s="50">
        <f t="shared" si="4"/>
        <v>30</v>
      </c>
      <c r="G16" s="50">
        <f t="shared" si="4"/>
        <v>0</v>
      </c>
      <c r="H16" s="50">
        <f t="shared" si="4"/>
        <v>0</v>
      </c>
      <c r="I16" s="50">
        <f t="shared" si="4"/>
        <v>38.28</v>
      </c>
      <c r="J16" s="50">
        <f t="shared" si="4"/>
        <v>485.21</v>
      </c>
      <c r="K16" s="50">
        <f t="shared" si="4"/>
        <v>910</v>
      </c>
      <c r="L16" s="50">
        <f t="shared" si="4"/>
        <v>1500</v>
      </c>
      <c r="M16" s="140">
        <f t="shared" si="0"/>
        <v>4863.6415500000003</v>
      </c>
    </row>
    <row r="17" spans="1:13">
      <c r="A17" s="24" t="s">
        <v>83</v>
      </c>
      <c r="B17" s="80" t="s">
        <v>32</v>
      </c>
      <c r="C17" s="50">
        <f t="shared" si="3"/>
        <v>2410</v>
      </c>
      <c r="D17" s="49"/>
      <c r="E17" s="49"/>
      <c r="F17" s="49"/>
      <c r="G17" s="49"/>
      <c r="H17" s="49"/>
      <c r="I17" s="49"/>
      <c r="J17" s="49"/>
      <c r="K17" s="141">
        <v>910</v>
      </c>
      <c r="L17" s="50">
        <v>1500</v>
      </c>
      <c r="M17" s="140">
        <f t="shared" si="0"/>
        <v>1125.47</v>
      </c>
    </row>
    <row r="18" spans="1:13">
      <c r="A18" s="24" t="s">
        <v>9</v>
      </c>
      <c r="B18" s="80" t="s">
        <v>33</v>
      </c>
      <c r="C18" s="50">
        <f t="shared" si="3"/>
        <v>8004.65</v>
      </c>
      <c r="D18" s="50">
        <v>7416.16</v>
      </c>
      <c r="E18" s="50">
        <v>35</v>
      </c>
      <c r="F18" s="50">
        <v>30</v>
      </c>
      <c r="G18" s="50"/>
      <c r="H18" s="50"/>
      <c r="I18" s="50">
        <v>38.28</v>
      </c>
      <c r="J18" s="50">
        <v>485.21</v>
      </c>
      <c r="K18" s="50"/>
      <c r="L18" s="50"/>
      <c r="M18" s="140">
        <f t="shared" si="0"/>
        <v>3738.17155</v>
      </c>
    </row>
    <row r="19" spans="1:13" ht="16.5" customHeight="1">
      <c r="A19" s="24" t="s">
        <v>65</v>
      </c>
      <c r="B19" s="80" t="s">
        <v>34</v>
      </c>
      <c r="C19" s="50">
        <f t="shared" si="3"/>
        <v>0</v>
      </c>
      <c r="D19" s="49"/>
      <c r="E19" s="49"/>
      <c r="F19" s="49"/>
      <c r="G19" s="49"/>
      <c r="H19" s="49"/>
      <c r="I19" s="49"/>
      <c r="J19" s="49"/>
      <c r="K19" s="49"/>
      <c r="L19" s="49"/>
      <c r="M19" s="140">
        <f t="shared" si="0"/>
        <v>0</v>
      </c>
    </row>
    <row r="20" spans="1:13">
      <c r="A20" s="24" t="s">
        <v>10</v>
      </c>
      <c r="B20" s="80">
        <v>9</v>
      </c>
      <c r="C20" s="50">
        <f t="shared" si="3"/>
        <v>0</v>
      </c>
      <c r="D20" s="49"/>
      <c r="E20" s="49"/>
      <c r="F20" s="49"/>
      <c r="G20" s="49"/>
      <c r="H20" s="49"/>
      <c r="I20" s="49"/>
      <c r="J20" s="49"/>
      <c r="K20" s="49"/>
      <c r="L20" s="49"/>
      <c r="M20" s="140">
        <f t="shared" si="0"/>
        <v>0</v>
      </c>
    </row>
    <row r="21" spans="1:13">
      <c r="A21" s="24" t="s">
        <v>11</v>
      </c>
      <c r="B21" s="80" t="s">
        <v>35</v>
      </c>
      <c r="C21" s="50">
        <f t="shared" si="3"/>
        <v>0</v>
      </c>
      <c r="D21" s="49"/>
      <c r="E21" s="49"/>
      <c r="F21" s="49"/>
      <c r="G21" s="49"/>
      <c r="H21" s="49"/>
      <c r="I21" s="49"/>
      <c r="J21" s="49"/>
      <c r="K21" s="49"/>
      <c r="L21" s="49"/>
      <c r="M21" s="140">
        <f t="shared" si="0"/>
        <v>0</v>
      </c>
    </row>
    <row r="22" spans="1:13">
      <c r="A22" s="24" t="s">
        <v>12</v>
      </c>
      <c r="B22" s="80" t="s">
        <v>36</v>
      </c>
      <c r="C22" s="50">
        <f t="shared" si="3"/>
        <v>0</v>
      </c>
      <c r="D22" s="49"/>
      <c r="E22" s="49"/>
      <c r="F22" s="49"/>
      <c r="G22" s="49"/>
      <c r="H22" s="49"/>
      <c r="I22" s="49"/>
      <c r="J22" s="49"/>
      <c r="K22" s="49"/>
      <c r="L22" s="49"/>
      <c r="M22" s="140">
        <f t="shared" si="0"/>
        <v>0</v>
      </c>
    </row>
    <row r="23" spans="1:13">
      <c r="A23" s="24" t="s">
        <v>13</v>
      </c>
      <c r="B23" s="80" t="s">
        <v>37</v>
      </c>
      <c r="C23" s="50">
        <f t="shared" si="3"/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140">
        <f t="shared" si="0"/>
        <v>0</v>
      </c>
    </row>
    <row r="24" spans="1:13">
      <c r="A24" s="24" t="s">
        <v>14</v>
      </c>
      <c r="B24" s="80">
        <v>10</v>
      </c>
      <c r="C24" s="50">
        <f t="shared" si="3"/>
        <v>436</v>
      </c>
      <c r="D24" s="141">
        <v>436</v>
      </c>
      <c r="E24" s="49"/>
      <c r="F24" s="49"/>
      <c r="G24" s="49"/>
      <c r="H24" s="49"/>
      <c r="I24" s="49"/>
      <c r="J24" s="49"/>
      <c r="K24" s="49"/>
      <c r="L24" s="49"/>
      <c r="M24" s="140">
        <f t="shared" si="0"/>
        <v>203.61200000000002</v>
      </c>
    </row>
    <row r="25" spans="1:13" ht="15.75" customHeight="1">
      <c r="A25" s="24" t="s">
        <v>15</v>
      </c>
      <c r="B25" s="80">
        <v>11</v>
      </c>
      <c r="C25" s="50">
        <f t="shared" si="3"/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140">
        <f t="shared" si="0"/>
        <v>0</v>
      </c>
    </row>
    <row r="26" spans="1:13" s="79" customFormat="1" ht="15.75" customHeight="1">
      <c r="A26" s="149" t="s">
        <v>16</v>
      </c>
      <c r="B26" s="150">
        <v>12</v>
      </c>
      <c r="C26" s="57">
        <f t="shared" ref="C26:L26" si="5">C27+C28+C29+C30+C35+C36+C37</f>
        <v>10850.650000000001</v>
      </c>
      <c r="D26" s="57">
        <f t="shared" si="5"/>
        <v>7416.16</v>
      </c>
      <c r="E26" s="57">
        <f t="shared" si="5"/>
        <v>35</v>
      </c>
      <c r="F26" s="57">
        <f t="shared" si="5"/>
        <v>30</v>
      </c>
      <c r="G26" s="57">
        <f t="shared" si="5"/>
        <v>0</v>
      </c>
      <c r="H26" s="57">
        <f t="shared" si="5"/>
        <v>0</v>
      </c>
      <c r="I26" s="57">
        <f t="shared" si="5"/>
        <v>38.28</v>
      </c>
      <c r="J26" s="57">
        <f t="shared" si="5"/>
        <v>485.21</v>
      </c>
      <c r="K26" s="57">
        <f t="shared" si="5"/>
        <v>910</v>
      </c>
      <c r="L26" s="57">
        <f t="shared" si="5"/>
        <v>1500</v>
      </c>
      <c r="M26" s="140">
        <f t="shared" si="0"/>
        <v>5067.2535500000013</v>
      </c>
    </row>
    <row r="27" spans="1:13" ht="15.75" customHeight="1">
      <c r="A27" s="24" t="s">
        <v>87</v>
      </c>
      <c r="B27" s="80">
        <v>13</v>
      </c>
      <c r="C27" s="50">
        <f>D27+E27+F27+G27+H27+I27+J27+K27+L27</f>
        <v>0</v>
      </c>
      <c r="D27" s="50"/>
      <c r="E27" s="50"/>
      <c r="F27" s="50"/>
      <c r="G27" s="50"/>
      <c r="H27" s="50"/>
      <c r="I27" s="50"/>
      <c r="J27" s="50"/>
      <c r="K27" s="50"/>
      <c r="L27" s="50"/>
      <c r="M27" s="140">
        <f t="shared" si="0"/>
        <v>0</v>
      </c>
    </row>
    <row r="28" spans="1:13">
      <c r="A28" s="24" t="s">
        <v>17</v>
      </c>
      <c r="B28" s="76">
        <v>14</v>
      </c>
      <c r="C28" s="50">
        <f>D28+E28+F28+G28+H28+I28+J28+K28+L28</f>
        <v>0</v>
      </c>
      <c r="D28" s="50"/>
      <c r="E28" s="50"/>
      <c r="F28" s="50"/>
      <c r="G28" s="50"/>
      <c r="H28" s="50"/>
      <c r="I28" s="50"/>
      <c r="J28" s="50"/>
      <c r="K28" s="50"/>
      <c r="L28" s="50"/>
      <c r="M28" s="140">
        <f t="shared" si="0"/>
        <v>0</v>
      </c>
    </row>
    <row r="29" spans="1:13">
      <c r="A29" s="24" t="s">
        <v>18</v>
      </c>
      <c r="B29" s="76">
        <v>15</v>
      </c>
      <c r="C29" s="50">
        <f>D29+E29+F29+G29+H29+I29+J29+K29+L29</f>
        <v>0</v>
      </c>
      <c r="D29" s="50"/>
      <c r="E29" s="50"/>
      <c r="F29" s="50"/>
      <c r="G29" s="50"/>
      <c r="H29" s="50"/>
      <c r="I29" s="50"/>
      <c r="J29" s="50"/>
      <c r="K29" s="50"/>
      <c r="L29" s="50"/>
      <c r="M29" s="140">
        <f t="shared" si="0"/>
        <v>0</v>
      </c>
    </row>
    <row r="30" spans="1:13">
      <c r="A30" s="24" t="s">
        <v>19</v>
      </c>
      <c r="B30" s="76">
        <v>16</v>
      </c>
      <c r="C30" s="50">
        <f>C31+C32+C33+C34</f>
        <v>471</v>
      </c>
      <c r="D30" s="50">
        <f t="shared" ref="D30:L30" si="6">D31+D32+D33+D34</f>
        <v>0</v>
      </c>
      <c r="E30" s="50">
        <f t="shared" si="6"/>
        <v>35</v>
      </c>
      <c r="F30" s="50">
        <f t="shared" si="6"/>
        <v>0</v>
      </c>
      <c r="G30" s="50">
        <f t="shared" si="6"/>
        <v>0</v>
      </c>
      <c r="H30" s="50">
        <f t="shared" si="6"/>
        <v>0</v>
      </c>
      <c r="I30" s="50">
        <f t="shared" si="6"/>
        <v>0</v>
      </c>
      <c r="J30" s="50">
        <f t="shared" si="6"/>
        <v>0</v>
      </c>
      <c r="K30" s="50">
        <f t="shared" si="6"/>
        <v>0</v>
      </c>
      <c r="L30" s="50">
        <f t="shared" si="6"/>
        <v>0</v>
      </c>
      <c r="M30" s="140">
        <f t="shared" si="0"/>
        <v>219.95700000000002</v>
      </c>
    </row>
    <row r="31" spans="1:13">
      <c r="A31" s="24" t="s">
        <v>20</v>
      </c>
      <c r="B31" s="76" t="s">
        <v>38</v>
      </c>
      <c r="C31" s="50">
        <f t="shared" ref="C31:C37" si="7">D31+E31+F31+G31+H31+I31+J31+K31+L31</f>
        <v>0</v>
      </c>
      <c r="D31" s="50"/>
      <c r="E31" s="50"/>
      <c r="F31" s="50"/>
      <c r="G31" s="50"/>
      <c r="H31" s="50"/>
      <c r="I31" s="50"/>
      <c r="J31" s="50"/>
      <c r="K31" s="50"/>
      <c r="L31" s="50"/>
      <c r="M31" s="140">
        <f t="shared" si="0"/>
        <v>0</v>
      </c>
    </row>
    <row r="32" spans="1:13">
      <c r="A32" s="24" t="s">
        <v>21</v>
      </c>
      <c r="B32" s="76" t="s">
        <v>39</v>
      </c>
      <c r="C32" s="50">
        <f t="shared" si="7"/>
        <v>0</v>
      </c>
      <c r="D32" s="50"/>
      <c r="E32" s="50"/>
      <c r="F32" s="50"/>
      <c r="G32" s="50"/>
      <c r="H32" s="50"/>
      <c r="I32" s="50"/>
      <c r="J32" s="50"/>
      <c r="K32" s="50"/>
      <c r="L32" s="50"/>
      <c r="M32" s="140">
        <f t="shared" si="0"/>
        <v>0</v>
      </c>
    </row>
    <row r="33" spans="1:13">
      <c r="A33" s="24" t="s">
        <v>22</v>
      </c>
      <c r="B33" s="76" t="s">
        <v>40</v>
      </c>
      <c r="C33" s="50">
        <f t="shared" si="7"/>
        <v>35</v>
      </c>
      <c r="D33" s="50"/>
      <c r="E33" s="50">
        <v>35</v>
      </c>
      <c r="F33" s="50"/>
      <c r="G33" s="50"/>
      <c r="H33" s="50"/>
      <c r="I33" s="50"/>
      <c r="J33" s="50"/>
      <c r="K33" s="50"/>
      <c r="L33" s="50"/>
      <c r="M33" s="140">
        <f t="shared" si="0"/>
        <v>16.345000000000002</v>
      </c>
    </row>
    <row r="34" spans="1:13">
      <c r="A34" s="24" t="s">
        <v>23</v>
      </c>
      <c r="B34" s="76" t="s">
        <v>41</v>
      </c>
      <c r="C34" s="50">
        <v>436</v>
      </c>
      <c r="D34" s="50"/>
      <c r="E34" s="50"/>
      <c r="F34" s="50"/>
      <c r="G34" s="50"/>
      <c r="H34" s="50"/>
      <c r="I34" s="50"/>
      <c r="J34" s="50"/>
      <c r="K34" s="50"/>
      <c r="L34" s="50"/>
      <c r="M34" s="140">
        <f t="shared" si="0"/>
        <v>203.61200000000002</v>
      </c>
    </row>
    <row r="35" spans="1:13">
      <c r="A35" s="24" t="s">
        <v>66</v>
      </c>
      <c r="B35" s="76">
        <v>17</v>
      </c>
      <c r="C35" s="50">
        <f t="shared" si="7"/>
        <v>601.33000000000004</v>
      </c>
      <c r="D35" s="50">
        <v>601.33000000000004</v>
      </c>
      <c r="E35" s="50"/>
      <c r="F35" s="50"/>
      <c r="G35" s="50"/>
      <c r="H35" s="50"/>
      <c r="I35" s="50"/>
      <c r="J35" s="50"/>
      <c r="K35" s="50"/>
      <c r="L35" s="50"/>
      <c r="M35" s="140">
        <f t="shared" si="0"/>
        <v>280.82111000000003</v>
      </c>
    </row>
    <row r="36" spans="1:13">
      <c r="A36" s="24" t="s">
        <v>24</v>
      </c>
      <c r="B36" s="76">
        <v>18</v>
      </c>
      <c r="C36" s="50">
        <f t="shared" si="7"/>
        <v>5558.05</v>
      </c>
      <c r="D36" s="50">
        <v>3148.05</v>
      </c>
      <c r="E36" s="50"/>
      <c r="F36" s="50"/>
      <c r="G36" s="50"/>
      <c r="H36" s="50"/>
      <c r="I36" s="50"/>
      <c r="J36" s="50"/>
      <c r="K36" s="50">
        <v>910</v>
      </c>
      <c r="L36" s="50">
        <v>1500</v>
      </c>
      <c r="M36" s="140">
        <f t="shared" si="0"/>
        <v>2595.6093500000002</v>
      </c>
    </row>
    <row r="37" spans="1:13" ht="15.75" customHeight="1">
      <c r="A37" s="24" t="s">
        <v>42</v>
      </c>
      <c r="B37" s="142">
        <v>19</v>
      </c>
      <c r="C37" s="50">
        <f t="shared" si="7"/>
        <v>4220.2700000000004</v>
      </c>
      <c r="D37" s="50">
        <v>3666.78</v>
      </c>
      <c r="E37" s="50"/>
      <c r="F37" s="50">
        <v>30</v>
      </c>
      <c r="G37" s="50"/>
      <c r="H37" s="50"/>
      <c r="I37" s="50">
        <v>38.28</v>
      </c>
      <c r="J37" s="50">
        <v>485.21</v>
      </c>
      <c r="K37" s="50"/>
      <c r="L37" s="50"/>
      <c r="M37" s="140">
        <f t="shared" si="0"/>
        <v>1970.8660900000002</v>
      </c>
    </row>
    <row r="38" spans="1:13" ht="32.25" customHeight="1"/>
    <row r="39" spans="1:13" s="46" customFormat="1">
      <c r="A39" s="144"/>
      <c r="B39" s="145"/>
      <c r="C39" s="146" t="s">
        <v>67</v>
      </c>
      <c r="D39" s="146" t="s">
        <v>137</v>
      </c>
      <c r="E39" s="146" t="s">
        <v>138</v>
      </c>
      <c r="F39" s="103"/>
      <c r="G39" s="103"/>
      <c r="H39" s="74"/>
      <c r="I39" s="74"/>
      <c r="J39" s="74"/>
      <c r="K39" s="74"/>
      <c r="L39" s="74"/>
      <c r="M39" s="52"/>
    </row>
    <row r="40" spans="1:13" s="46" customFormat="1">
      <c r="A40" s="144" t="s">
        <v>71</v>
      </c>
      <c r="B40" s="145"/>
      <c r="C40" s="147">
        <f>D10</f>
        <v>7852.16</v>
      </c>
      <c r="D40" s="147">
        <f>C40*M$8</f>
        <v>3666.9587200000001</v>
      </c>
      <c r="E40" s="148">
        <f>D40/D44</f>
        <v>0.72365802970328963</v>
      </c>
      <c r="F40" s="103"/>
      <c r="G40" s="103"/>
      <c r="H40" s="74"/>
      <c r="I40" s="74"/>
      <c r="J40" s="74"/>
      <c r="K40" s="74"/>
      <c r="L40" s="74"/>
      <c r="M40" s="52"/>
    </row>
    <row r="41" spans="1:13" s="46" customFormat="1">
      <c r="A41" s="144" t="s">
        <v>134</v>
      </c>
      <c r="B41" s="145"/>
      <c r="C41" s="147">
        <f>F10+G10+H10+I10+J10</f>
        <v>553.49</v>
      </c>
      <c r="D41" s="147">
        <f>C41*M$8</f>
        <v>258.47982999999999</v>
      </c>
      <c r="E41" s="148">
        <f>D41/D44</f>
        <v>5.1009847336334686E-2</v>
      </c>
      <c r="F41" s="103"/>
      <c r="G41" s="103"/>
      <c r="H41" s="74"/>
      <c r="I41" s="74"/>
      <c r="J41" s="74"/>
      <c r="K41" s="74"/>
      <c r="L41" s="74"/>
      <c r="M41" s="52"/>
    </row>
    <row r="42" spans="1:13" s="46" customFormat="1">
      <c r="A42" s="144" t="s">
        <v>24</v>
      </c>
      <c r="B42" s="145"/>
      <c r="C42" s="147">
        <f>K10+L10</f>
        <v>2410</v>
      </c>
      <c r="D42" s="147">
        <f>C42*M$8</f>
        <v>1125.47</v>
      </c>
      <c r="E42" s="148">
        <f>D42/D44</f>
        <v>0.22210650974826393</v>
      </c>
      <c r="F42" s="103"/>
      <c r="G42" s="103"/>
      <c r="H42" s="74"/>
      <c r="I42" s="74"/>
      <c r="J42" s="74"/>
      <c r="K42" s="74"/>
      <c r="L42" s="74"/>
      <c r="M42" s="52"/>
    </row>
    <row r="43" spans="1:13" s="46" customFormat="1">
      <c r="A43" s="144" t="s">
        <v>135</v>
      </c>
      <c r="B43" s="145"/>
      <c r="C43" s="147">
        <f>E10</f>
        <v>35</v>
      </c>
      <c r="D43" s="147">
        <f>C43*M$8</f>
        <v>16.345000000000002</v>
      </c>
      <c r="E43" s="148">
        <f>D43/D44</f>
        <v>3.2256132121117171E-3</v>
      </c>
      <c r="F43" s="103"/>
      <c r="G43" s="103"/>
      <c r="H43" s="74"/>
      <c r="I43" s="74"/>
      <c r="J43" s="74"/>
      <c r="K43" s="74"/>
      <c r="L43" s="74"/>
      <c r="M43" s="52"/>
    </row>
    <row r="44" spans="1:13" s="46" customFormat="1">
      <c r="A44" s="144" t="s">
        <v>136</v>
      </c>
      <c r="B44" s="145"/>
      <c r="C44" s="147">
        <f>SUM(C40:C43)</f>
        <v>10850.65</v>
      </c>
      <c r="D44" s="147">
        <f>SUM(D40:D43)</f>
        <v>5067.2535500000004</v>
      </c>
      <c r="E44" s="148">
        <f>SUM(E40:E43)</f>
        <v>1</v>
      </c>
      <c r="F44" s="103"/>
      <c r="G44" s="103"/>
      <c r="H44" s="74"/>
      <c r="I44" s="74"/>
      <c r="J44" s="74"/>
      <c r="K44" s="74"/>
      <c r="L44" s="74"/>
      <c r="M44" s="52"/>
    </row>
  </sheetData>
  <mergeCells count="6">
    <mergeCell ref="J2:M2"/>
    <mergeCell ref="A6:M6"/>
    <mergeCell ref="A7:A8"/>
    <mergeCell ref="B7:B8"/>
    <mergeCell ref="A5:M5"/>
    <mergeCell ref="A4:M4"/>
  </mergeCells>
  <pageMargins left="0.70866141732283472" right="0.27559055118110237" top="0.55000000000000004" bottom="0.27559055118110237" header="1.05" footer="0.31496062992125984"/>
  <pageSetup paperSize="9" scale="7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topLeftCell="A13" zoomScale="90" zoomScaleNormal="90" workbookViewId="0">
      <selection activeCell="N35" sqref="N35"/>
    </sheetView>
  </sheetViews>
  <sheetFormatPr defaultRowHeight="15.75"/>
  <cols>
    <col min="1" max="1" width="49.28515625" style="8" customWidth="1"/>
    <col min="2" max="2" width="11" style="21" customWidth="1"/>
    <col min="3" max="3" width="15" style="21" customWidth="1"/>
    <col min="4" max="4" width="13.85546875" style="8" customWidth="1"/>
    <col min="5" max="12" width="9.7109375" style="188" customWidth="1"/>
    <col min="13" max="13" width="14.28515625" style="188" customWidth="1"/>
    <col min="14" max="16384" width="9.140625" style="188"/>
  </cols>
  <sheetData>
    <row r="1" spans="1:14" s="186" customFormat="1">
      <c r="A1" s="171"/>
      <c r="B1" s="230" t="s">
        <v>119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4" s="186" customFormat="1">
      <c r="A2" s="171"/>
      <c r="B2" s="171"/>
      <c r="C2" s="171"/>
      <c r="D2" s="171"/>
      <c r="E2" s="171"/>
      <c r="F2" s="171"/>
      <c r="G2" s="171"/>
      <c r="H2" s="171"/>
      <c r="I2" s="230" t="s">
        <v>125</v>
      </c>
      <c r="J2" s="230"/>
      <c r="K2" s="230"/>
      <c r="L2" s="230"/>
      <c r="M2" s="230"/>
    </row>
    <row r="3" spans="1:14" s="186" customForma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</row>
    <row r="4" spans="1:14" s="187" customFormat="1">
      <c r="A4" s="237" t="s">
        <v>142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122"/>
    </row>
    <row r="5" spans="1:14" s="99" customFormat="1">
      <c r="A5" s="236" t="s">
        <v>70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</row>
    <row r="6" spans="1:14" s="186" customFormat="1" ht="18.75">
      <c r="A6" s="242" t="s">
        <v>59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</row>
    <row r="7" spans="1:14" ht="16.5" thickBot="1">
      <c r="D7" s="172"/>
    </row>
    <row r="8" spans="1:14" s="23" customFormat="1" ht="45" customHeight="1">
      <c r="A8" s="240" t="s">
        <v>43</v>
      </c>
      <c r="B8" s="238" t="s">
        <v>31</v>
      </c>
      <c r="C8" s="189" t="s">
        <v>71</v>
      </c>
      <c r="D8" s="51" t="s">
        <v>122</v>
      </c>
      <c r="E8" s="51" t="s">
        <v>73</v>
      </c>
      <c r="F8" s="51" t="s">
        <v>74</v>
      </c>
      <c r="G8" s="51" t="s">
        <v>80</v>
      </c>
      <c r="H8" s="51" t="s">
        <v>75</v>
      </c>
      <c r="I8" s="51" t="s">
        <v>76</v>
      </c>
      <c r="J8" s="51" t="s">
        <v>77</v>
      </c>
      <c r="K8" s="51" t="s">
        <v>78</v>
      </c>
      <c r="L8" s="197" t="s">
        <v>143</v>
      </c>
      <c r="M8" s="190" t="s">
        <v>44</v>
      </c>
    </row>
    <row r="9" spans="1:14" s="23" customFormat="1" ht="19.5" customHeight="1" thickBot="1">
      <c r="A9" s="241"/>
      <c r="B9" s="239"/>
      <c r="C9" s="191" t="s">
        <v>113</v>
      </c>
      <c r="D9" s="192" t="s">
        <v>113</v>
      </c>
      <c r="E9" s="192" t="s">
        <v>113</v>
      </c>
      <c r="F9" s="192" t="s">
        <v>113</v>
      </c>
      <c r="G9" s="192" t="s">
        <v>113</v>
      </c>
      <c r="H9" s="192" t="s">
        <v>113</v>
      </c>
      <c r="I9" s="192" t="s">
        <v>113</v>
      </c>
      <c r="J9" s="192" t="s">
        <v>113</v>
      </c>
      <c r="K9" s="192" t="s">
        <v>113</v>
      </c>
      <c r="L9" s="192" t="s">
        <v>113</v>
      </c>
      <c r="M9" s="193">
        <v>0.14860000000000001</v>
      </c>
    </row>
    <row r="10" spans="1:14" s="23" customFormat="1" ht="17.25" customHeight="1">
      <c r="A10" s="18" t="s">
        <v>0</v>
      </c>
      <c r="B10" s="45">
        <v>1</v>
      </c>
      <c r="C10" s="19">
        <v>20091.41</v>
      </c>
      <c r="D10" s="19"/>
      <c r="E10" s="19"/>
      <c r="F10" s="19"/>
      <c r="G10" s="19"/>
      <c r="H10" s="19"/>
      <c r="I10" s="19"/>
      <c r="J10" s="19"/>
      <c r="K10" s="19"/>
      <c r="L10" s="19"/>
      <c r="M10" s="19">
        <f>C10*M$9</f>
        <v>2985.5835260000003</v>
      </c>
    </row>
    <row r="11" spans="1:14" s="23" customFormat="1">
      <c r="A11" s="11" t="s">
        <v>140</v>
      </c>
      <c r="B11" s="43">
        <v>2</v>
      </c>
      <c r="C11" s="12"/>
      <c r="D11" s="19">
        <f>E11+F11+G11+H11+I11+J11+K11+L11</f>
        <v>2667.09</v>
      </c>
      <c r="E11" s="12">
        <v>165.75</v>
      </c>
      <c r="F11" s="12">
        <v>163.59</v>
      </c>
      <c r="G11" s="12">
        <v>92.49</v>
      </c>
      <c r="H11" s="12">
        <v>38.28</v>
      </c>
      <c r="I11" s="12">
        <v>485.21</v>
      </c>
      <c r="J11" s="12">
        <v>169</v>
      </c>
      <c r="K11" s="12">
        <v>387.47</v>
      </c>
      <c r="L11" s="19">
        <v>1165.3</v>
      </c>
      <c r="M11" s="19">
        <f>C11*M$9</f>
        <v>0</v>
      </c>
    </row>
    <row r="12" spans="1:14" s="23" customFormat="1">
      <c r="A12" s="11" t="s">
        <v>2</v>
      </c>
      <c r="B12" s="43">
        <v>3</v>
      </c>
      <c r="C12" s="12"/>
      <c r="D12" s="12"/>
      <c r="E12" s="12"/>
      <c r="F12" s="12"/>
      <c r="G12" s="12"/>
      <c r="H12" s="12"/>
      <c r="I12" s="12"/>
      <c r="J12" s="12"/>
      <c r="K12" s="12"/>
      <c r="L12" s="19"/>
      <c r="M12" s="60"/>
    </row>
    <row r="13" spans="1:14" s="23" customFormat="1">
      <c r="A13" s="11" t="s">
        <v>3</v>
      </c>
      <c r="B13" s="43">
        <v>4</v>
      </c>
      <c r="C13" s="12"/>
      <c r="D13" s="12"/>
      <c r="E13" s="12"/>
      <c r="F13" s="12"/>
      <c r="G13" s="12"/>
      <c r="H13" s="12"/>
      <c r="I13" s="12"/>
      <c r="J13" s="12"/>
      <c r="K13" s="12"/>
      <c r="L13" s="19"/>
      <c r="M13" s="60"/>
    </row>
    <row r="14" spans="1:14" s="59" customFormat="1">
      <c r="A14" s="58" t="s">
        <v>4</v>
      </c>
      <c r="B14" s="67">
        <v>5</v>
      </c>
      <c r="C14" s="53">
        <v>20091.41</v>
      </c>
      <c r="D14" s="53">
        <f t="shared" ref="D14:L14" si="0">D10+D11+D12+D13</f>
        <v>2667.09</v>
      </c>
      <c r="E14" s="53">
        <f t="shared" si="0"/>
        <v>165.75</v>
      </c>
      <c r="F14" s="53">
        <f t="shared" si="0"/>
        <v>163.59</v>
      </c>
      <c r="G14" s="53">
        <f t="shared" si="0"/>
        <v>92.49</v>
      </c>
      <c r="H14" s="53">
        <f t="shared" si="0"/>
        <v>38.28</v>
      </c>
      <c r="I14" s="53">
        <f t="shared" si="0"/>
        <v>485.21</v>
      </c>
      <c r="J14" s="53">
        <f t="shared" si="0"/>
        <v>169</v>
      </c>
      <c r="K14" s="53">
        <f t="shared" si="0"/>
        <v>387.47</v>
      </c>
      <c r="L14" s="53">
        <f t="shared" si="0"/>
        <v>1165.3</v>
      </c>
      <c r="M14" s="60">
        <f>C14*M$9</f>
        <v>2985.5835260000003</v>
      </c>
    </row>
    <row r="15" spans="1:14" s="170" customFormat="1">
      <c r="A15" s="55" t="s">
        <v>5</v>
      </c>
      <c r="B15" s="56">
        <v>6</v>
      </c>
      <c r="C15" s="22">
        <f>C14-(C16+C17+C21+C25+C26)</f>
        <v>0</v>
      </c>
      <c r="D15" s="22">
        <f>D14-(D16+D17+D21+D25+D26)</f>
        <v>0</v>
      </c>
      <c r="E15" s="22">
        <f t="shared" ref="E15:L15" si="1">E14-(E16+E17+E21+E25+E26)</f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  <c r="I15" s="22">
        <f t="shared" si="1"/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195"/>
    </row>
    <row r="16" spans="1:14" s="23" customFormat="1">
      <c r="A16" s="11" t="s">
        <v>6</v>
      </c>
      <c r="B16" s="44">
        <v>7</v>
      </c>
      <c r="C16" s="12"/>
      <c r="D16" s="12"/>
      <c r="E16" s="12"/>
      <c r="F16" s="12"/>
      <c r="G16" s="12"/>
      <c r="H16" s="12"/>
      <c r="I16" s="12"/>
      <c r="J16" s="12"/>
      <c r="K16" s="12"/>
      <c r="L16" s="19"/>
      <c r="M16" s="60"/>
    </row>
    <row r="17" spans="1:13" s="23" customFormat="1">
      <c r="A17" s="24" t="s">
        <v>7</v>
      </c>
      <c r="B17" s="44">
        <v>8</v>
      </c>
      <c r="C17" s="12">
        <f>C18+C19+C20</f>
        <v>16635.28</v>
      </c>
      <c r="D17" s="12">
        <f t="shared" ref="D17:L17" si="2">D18+D19+D20</f>
        <v>0</v>
      </c>
      <c r="E17" s="12">
        <f t="shared" si="2"/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  <c r="K17" s="12">
        <f t="shared" si="2"/>
        <v>0</v>
      </c>
      <c r="L17" s="12">
        <f t="shared" si="2"/>
        <v>0</v>
      </c>
      <c r="M17" s="19">
        <f>C17*M$9</f>
        <v>2472.0026079999998</v>
      </c>
    </row>
    <row r="18" spans="1:13" s="23" customFormat="1">
      <c r="A18" s="11" t="s">
        <v>8</v>
      </c>
      <c r="B18" s="44" t="s">
        <v>32</v>
      </c>
      <c r="C18" s="12"/>
      <c r="D18" s="12"/>
      <c r="E18" s="12"/>
      <c r="F18" s="12"/>
      <c r="G18" s="12"/>
      <c r="H18" s="12"/>
      <c r="I18" s="12"/>
      <c r="J18" s="12"/>
      <c r="K18" s="12"/>
      <c r="L18" s="19"/>
      <c r="M18" s="19"/>
    </row>
    <row r="19" spans="1:13" s="23" customFormat="1">
      <c r="A19" s="11" t="s">
        <v>9</v>
      </c>
      <c r="B19" s="44" t="s">
        <v>33</v>
      </c>
      <c r="C19" s="12">
        <v>16635.28</v>
      </c>
      <c r="D19" s="19"/>
      <c r="E19" s="12"/>
      <c r="F19" s="12"/>
      <c r="G19" s="12"/>
      <c r="H19" s="12"/>
      <c r="I19" s="12"/>
      <c r="J19" s="12"/>
      <c r="K19" s="12"/>
      <c r="L19" s="19"/>
      <c r="M19" s="19">
        <f>C19*M$9</f>
        <v>2472.0026079999998</v>
      </c>
    </row>
    <row r="20" spans="1:13" s="23" customFormat="1" ht="16.5" customHeight="1">
      <c r="A20" s="11" t="s">
        <v>65</v>
      </c>
      <c r="B20" s="44" t="s">
        <v>34</v>
      </c>
      <c r="C20" s="12"/>
      <c r="D20" s="12"/>
      <c r="E20" s="12"/>
      <c r="F20" s="12"/>
      <c r="G20" s="12"/>
      <c r="H20" s="12"/>
      <c r="I20" s="12"/>
      <c r="J20" s="12"/>
      <c r="K20" s="12"/>
      <c r="L20" s="19"/>
      <c r="M20" s="19"/>
    </row>
    <row r="21" spans="1:13" s="23" customFormat="1">
      <c r="A21" s="11" t="s">
        <v>10</v>
      </c>
      <c r="B21" s="44">
        <v>9</v>
      </c>
      <c r="C21" s="12"/>
      <c r="D21" s="12"/>
      <c r="E21" s="12"/>
      <c r="F21" s="12"/>
      <c r="G21" s="12"/>
      <c r="H21" s="12"/>
      <c r="I21" s="12"/>
      <c r="J21" s="12"/>
      <c r="K21" s="12"/>
      <c r="L21" s="19"/>
      <c r="M21" s="19"/>
    </row>
    <row r="22" spans="1:13" s="23" customFormat="1">
      <c r="A22" s="11" t="s">
        <v>11</v>
      </c>
      <c r="B22" s="44" t="s">
        <v>35</v>
      </c>
      <c r="C22" s="12"/>
      <c r="D22" s="12"/>
      <c r="E22" s="12"/>
      <c r="F22" s="12"/>
      <c r="G22" s="12"/>
      <c r="H22" s="12"/>
      <c r="I22" s="12"/>
      <c r="J22" s="12"/>
      <c r="K22" s="12"/>
      <c r="L22" s="19"/>
      <c r="M22" s="19"/>
    </row>
    <row r="23" spans="1:13" s="23" customFormat="1">
      <c r="A23" s="11" t="s">
        <v>12</v>
      </c>
      <c r="B23" s="44" t="s">
        <v>36</v>
      </c>
      <c r="C23" s="12"/>
      <c r="D23" s="12"/>
      <c r="E23" s="12"/>
      <c r="F23" s="12"/>
      <c r="G23" s="12"/>
      <c r="H23" s="12"/>
      <c r="I23" s="12"/>
      <c r="J23" s="12"/>
      <c r="K23" s="12"/>
      <c r="L23" s="19"/>
      <c r="M23" s="19"/>
    </row>
    <row r="24" spans="1:13" s="23" customFormat="1">
      <c r="A24" s="11" t="s">
        <v>13</v>
      </c>
      <c r="B24" s="44" t="s">
        <v>37</v>
      </c>
      <c r="C24" s="12"/>
      <c r="D24" s="12"/>
      <c r="E24" s="12"/>
      <c r="F24" s="12"/>
      <c r="G24" s="12"/>
      <c r="H24" s="12"/>
      <c r="I24" s="12"/>
      <c r="J24" s="12"/>
      <c r="K24" s="12"/>
      <c r="L24" s="19"/>
      <c r="M24" s="19"/>
    </row>
    <row r="25" spans="1:13" s="23" customFormat="1">
      <c r="A25" s="11" t="s">
        <v>14</v>
      </c>
      <c r="B25" s="44">
        <v>10</v>
      </c>
      <c r="C25" s="12">
        <v>3456.13</v>
      </c>
      <c r="D25" s="19">
        <f>E25+F25+G25+H25+I25+J25+K25+L25</f>
        <v>2667.09</v>
      </c>
      <c r="E25" s="12">
        <f>E14</f>
        <v>165.75</v>
      </c>
      <c r="F25" s="12">
        <f t="shared" ref="F25:L25" si="3">F14</f>
        <v>163.59</v>
      </c>
      <c r="G25" s="12">
        <f t="shared" si="3"/>
        <v>92.49</v>
      </c>
      <c r="H25" s="12">
        <f t="shared" si="3"/>
        <v>38.28</v>
      </c>
      <c r="I25" s="12">
        <f t="shared" si="3"/>
        <v>485.21</v>
      </c>
      <c r="J25" s="12">
        <f t="shared" si="3"/>
        <v>169</v>
      </c>
      <c r="K25" s="12">
        <f t="shared" si="3"/>
        <v>387.47</v>
      </c>
      <c r="L25" s="12">
        <f t="shared" si="3"/>
        <v>1165.3</v>
      </c>
      <c r="M25" s="19">
        <f>C25*M$9</f>
        <v>513.580918</v>
      </c>
    </row>
    <row r="26" spans="1:13" s="23" customFormat="1" ht="15.75" customHeight="1">
      <c r="A26" s="11" t="s">
        <v>15</v>
      </c>
      <c r="B26" s="44">
        <v>11</v>
      </c>
      <c r="C26" s="12"/>
      <c r="D26" s="12"/>
      <c r="E26" s="12"/>
      <c r="F26" s="12"/>
      <c r="G26" s="12"/>
      <c r="H26" s="12"/>
      <c r="I26" s="12"/>
      <c r="J26" s="12"/>
      <c r="K26" s="12"/>
      <c r="L26" s="19"/>
      <c r="M26" s="60"/>
    </row>
    <row r="27" spans="1:13" s="59" customFormat="1" ht="15.75" customHeight="1">
      <c r="A27" s="58" t="s">
        <v>16</v>
      </c>
      <c r="B27" s="67">
        <v>12</v>
      </c>
      <c r="C27" s="53">
        <f>C28+C29+C30+C31+C36+C37+C38</f>
        <v>20091.41</v>
      </c>
      <c r="D27" s="53">
        <f t="shared" ref="D27:L27" si="4">D28+D29+D30+D31+D36+D37+D38</f>
        <v>2667.09</v>
      </c>
      <c r="E27" s="53">
        <f t="shared" si="4"/>
        <v>165.75</v>
      </c>
      <c r="F27" s="53">
        <f t="shared" si="4"/>
        <v>163.59</v>
      </c>
      <c r="G27" s="53">
        <f t="shared" si="4"/>
        <v>92.49</v>
      </c>
      <c r="H27" s="53">
        <f t="shared" si="4"/>
        <v>38.28</v>
      </c>
      <c r="I27" s="53">
        <f t="shared" si="4"/>
        <v>485.21</v>
      </c>
      <c r="J27" s="53">
        <f t="shared" si="4"/>
        <v>169</v>
      </c>
      <c r="K27" s="53">
        <f t="shared" si="4"/>
        <v>387.47</v>
      </c>
      <c r="L27" s="53">
        <f t="shared" si="4"/>
        <v>1165.3</v>
      </c>
      <c r="M27" s="60">
        <f>M31+M36+M37+M38</f>
        <v>2985.5835260000003</v>
      </c>
    </row>
    <row r="28" spans="1:13" s="23" customFormat="1" ht="15.75" customHeight="1">
      <c r="A28" s="11" t="s">
        <v>87</v>
      </c>
      <c r="B28" s="44">
        <v>13</v>
      </c>
      <c r="C28" s="12"/>
      <c r="D28" s="12"/>
      <c r="E28" s="12"/>
      <c r="F28" s="12"/>
      <c r="G28" s="12"/>
      <c r="H28" s="12"/>
      <c r="I28" s="12"/>
      <c r="J28" s="12"/>
      <c r="K28" s="12"/>
      <c r="L28" s="19"/>
      <c r="M28" s="60"/>
    </row>
    <row r="29" spans="1:13" s="23" customFormat="1">
      <c r="A29" s="11" t="s">
        <v>17</v>
      </c>
      <c r="B29" s="43">
        <v>14</v>
      </c>
      <c r="C29" s="12"/>
      <c r="D29" s="12"/>
      <c r="E29" s="12"/>
      <c r="F29" s="12"/>
      <c r="G29" s="12"/>
      <c r="H29" s="12"/>
      <c r="I29" s="12"/>
      <c r="J29" s="12"/>
      <c r="K29" s="12"/>
      <c r="L29" s="19"/>
      <c r="M29" s="60"/>
    </row>
    <row r="30" spans="1:13" s="23" customFormat="1">
      <c r="A30" s="11" t="s">
        <v>18</v>
      </c>
      <c r="B30" s="43">
        <v>15</v>
      </c>
      <c r="C30" s="12"/>
      <c r="D30" s="12"/>
      <c r="E30" s="12"/>
      <c r="F30" s="12"/>
      <c r="G30" s="12"/>
      <c r="H30" s="12"/>
      <c r="I30" s="12"/>
      <c r="J30" s="12"/>
      <c r="K30" s="12"/>
      <c r="L30" s="19"/>
      <c r="M30" s="60"/>
    </row>
    <row r="31" spans="1:13" s="23" customFormat="1">
      <c r="A31" s="11" t="s">
        <v>19</v>
      </c>
      <c r="B31" s="43">
        <v>16</v>
      </c>
      <c r="C31" s="12">
        <f>C32+C33+C34+C35</f>
        <v>3456.13</v>
      </c>
      <c r="D31" s="12">
        <f t="shared" ref="D31:L31" si="5">D32+D33+D34+D35</f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  <c r="I31" s="12">
        <f t="shared" si="5"/>
        <v>0</v>
      </c>
      <c r="J31" s="12">
        <f t="shared" si="5"/>
        <v>0</v>
      </c>
      <c r="K31" s="12">
        <f t="shared" si="5"/>
        <v>0</v>
      </c>
      <c r="L31" s="12">
        <f t="shared" si="5"/>
        <v>0</v>
      </c>
      <c r="M31" s="60">
        <f>C31*M$9</f>
        <v>513.580918</v>
      </c>
    </row>
    <row r="32" spans="1:13" s="23" customFormat="1">
      <c r="A32" s="11" t="s">
        <v>20</v>
      </c>
      <c r="B32" s="43" t="s">
        <v>38</v>
      </c>
      <c r="C32" s="12"/>
      <c r="D32" s="12"/>
      <c r="E32" s="12"/>
      <c r="F32" s="12"/>
      <c r="G32" s="12"/>
      <c r="H32" s="12"/>
      <c r="I32" s="12"/>
      <c r="J32" s="12"/>
      <c r="K32" s="12"/>
      <c r="L32" s="19"/>
      <c r="M32" s="60"/>
    </row>
    <row r="33" spans="1:14" s="23" customFormat="1">
      <c r="A33" s="11" t="s">
        <v>21</v>
      </c>
      <c r="B33" s="43" t="s">
        <v>39</v>
      </c>
      <c r="C33" s="12"/>
      <c r="D33" s="12"/>
      <c r="E33" s="12"/>
      <c r="F33" s="12"/>
      <c r="G33" s="12"/>
      <c r="H33" s="12"/>
      <c r="I33" s="12"/>
      <c r="J33" s="12"/>
      <c r="K33" s="12"/>
      <c r="L33" s="19"/>
      <c r="M33" s="60"/>
    </row>
    <row r="34" spans="1:14" s="23" customFormat="1">
      <c r="A34" s="11" t="s">
        <v>22</v>
      </c>
      <c r="B34" s="43" t="s">
        <v>40</v>
      </c>
      <c r="C34" s="12"/>
      <c r="D34" s="12"/>
      <c r="E34" s="12"/>
      <c r="F34" s="12"/>
      <c r="G34" s="12"/>
      <c r="H34" s="12"/>
      <c r="I34" s="12"/>
      <c r="J34" s="12"/>
      <c r="K34" s="12"/>
      <c r="L34" s="19"/>
      <c r="M34" s="60"/>
    </row>
    <row r="35" spans="1:14" s="23" customFormat="1">
      <c r="A35" s="11" t="s">
        <v>23</v>
      </c>
      <c r="B35" s="43" t="s">
        <v>41</v>
      </c>
      <c r="C35" s="12">
        <f>C25</f>
        <v>3456.13</v>
      </c>
      <c r="D35" s="12"/>
      <c r="E35" s="12"/>
      <c r="F35" s="12"/>
      <c r="G35" s="12"/>
      <c r="H35" s="12"/>
      <c r="I35" s="12"/>
      <c r="J35" s="12"/>
      <c r="K35" s="12"/>
      <c r="L35" s="19"/>
      <c r="M35" s="19">
        <f>C35*M$9</f>
        <v>513.580918</v>
      </c>
      <c r="N35" s="123">
        <f>M35/M27</f>
        <v>0.17202028130429869</v>
      </c>
    </row>
    <row r="36" spans="1:14" s="23" customFormat="1">
      <c r="A36" s="11" t="s">
        <v>66</v>
      </c>
      <c r="B36" s="43">
        <v>17</v>
      </c>
      <c r="C36" s="12">
        <v>2990.94</v>
      </c>
      <c r="D36" s="19">
        <f>E36+F36+G36+H36+I36+J36+K36</f>
        <v>0</v>
      </c>
      <c r="E36" s="12"/>
      <c r="F36" s="12"/>
      <c r="G36" s="12"/>
      <c r="H36" s="12"/>
      <c r="I36" s="12"/>
      <c r="J36" s="12"/>
      <c r="K36" s="12"/>
      <c r="L36" s="19"/>
      <c r="M36" s="19">
        <f>C36*M$9</f>
        <v>444.45368400000001</v>
      </c>
      <c r="N36" s="123">
        <f>M36/M27</f>
        <v>0.14886660518102013</v>
      </c>
    </row>
    <row r="37" spans="1:14" s="23" customFormat="1">
      <c r="A37" s="11" t="s">
        <v>24</v>
      </c>
      <c r="B37" s="43">
        <v>18</v>
      </c>
      <c r="C37" s="12">
        <v>6302.88</v>
      </c>
      <c r="D37" s="19">
        <f>E37+F37+G37+H37+I37+J37+K37</f>
        <v>0</v>
      </c>
      <c r="E37" s="12"/>
      <c r="F37" s="12"/>
      <c r="G37" s="12"/>
      <c r="H37" s="12"/>
      <c r="I37" s="12"/>
      <c r="J37" s="12"/>
      <c r="K37" s="12"/>
      <c r="L37" s="19"/>
      <c r="M37" s="19">
        <f>C37*M$9</f>
        <v>936.60796800000003</v>
      </c>
      <c r="N37" s="123">
        <f>M37/M27</f>
        <v>0.3137101875876307</v>
      </c>
    </row>
    <row r="38" spans="1:14" s="23" customFormat="1" ht="15.75" customHeight="1">
      <c r="A38" s="11" t="s">
        <v>42</v>
      </c>
      <c r="B38" s="43">
        <v>19</v>
      </c>
      <c r="C38" s="12">
        <v>7341.46</v>
      </c>
      <c r="D38" s="19">
        <f>E38+F38+G38+H38+I38+J38+K38+L38</f>
        <v>2667.09</v>
      </c>
      <c r="E38" s="12">
        <f>E14</f>
        <v>165.75</v>
      </c>
      <c r="F38" s="12">
        <f t="shared" ref="F38:L38" si="6">F14</f>
        <v>163.59</v>
      </c>
      <c r="G38" s="12">
        <f t="shared" si="6"/>
        <v>92.49</v>
      </c>
      <c r="H38" s="12">
        <f t="shared" si="6"/>
        <v>38.28</v>
      </c>
      <c r="I38" s="12">
        <f t="shared" si="6"/>
        <v>485.21</v>
      </c>
      <c r="J38" s="12">
        <f t="shared" si="6"/>
        <v>169</v>
      </c>
      <c r="K38" s="12">
        <f t="shared" si="6"/>
        <v>387.47</v>
      </c>
      <c r="L38" s="12">
        <f t="shared" si="6"/>
        <v>1165.3</v>
      </c>
      <c r="M38" s="19">
        <f>C38*M$9</f>
        <v>1090.9409560000001</v>
      </c>
      <c r="N38" s="123">
        <f>M38/M27</f>
        <v>0.36540292592705043</v>
      </c>
    </row>
    <row r="39" spans="1:14">
      <c r="N39" s="196">
        <f>N38+N37+N36+N35</f>
        <v>0.99999999999999989</v>
      </c>
    </row>
  </sheetData>
  <mergeCells count="8">
    <mergeCell ref="I2:M2"/>
    <mergeCell ref="B1:M1"/>
    <mergeCell ref="B8:B9"/>
    <mergeCell ref="A8:A9"/>
    <mergeCell ref="A6:M6"/>
    <mergeCell ref="A3:M3"/>
    <mergeCell ref="A5:M5"/>
    <mergeCell ref="A4:M4"/>
  </mergeCells>
  <pageMargins left="0.78" right="0.16" top="0.69" bottom="0.39" header="0.67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topLeftCell="A4" zoomScale="80" zoomScaleNormal="80" workbookViewId="0">
      <selection activeCell="P36" sqref="P36"/>
    </sheetView>
  </sheetViews>
  <sheetFormatPr defaultRowHeight="15.75"/>
  <cols>
    <col min="1" max="1" width="37.140625" style="8" customWidth="1"/>
    <col min="2" max="2" width="8.5703125" style="21" customWidth="1"/>
    <col min="3" max="3" width="12.7109375" style="74" customWidth="1"/>
    <col min="4" max="4" width="13.85546875" style="20" customWidth="1"/>
    <col min="5" max="14" width="12.5703125" style="20" customWidth="1"/>
    <col min="15" max="15" width="14.140625" style="54" customWidth="1"/>
    <col min="16" max="16384" width="9.140625" style="8"/>
  </cols>
  <sheetData>
    <row r="1" spans="1:15" s="99" customFormat="1">
      <c r="B1" s="230" t="s">
        <v>91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s="99" customFormat="1">
      <c r="B2" s="171"/>
      <c r="C2" s="121"/>
      <c r="D2" s="171"/>
      <c r="E2" s="171"/>
      <c r="F2" s="171"/>
      <c r="G2" s="171"/>
      <c r="H2" s="171"/>
      <c r="I2" s="171"/>
      <c r="J2" s="171"/>
      <c r="K2" s="230" t="s">
        <v>125</v>
      </c>
      <c r="L2" s="230"/>
      <c r="M2" s="230"/>
      <c r="N2" s="230"/>
      <c r="O2" s="230"/>
    </row>
    <row r="3" spans="1:15" s="99" customFormat="1"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5" s="187" customFormat="1">
      <c r="A4" s="244" t="s">
        <v>142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1:15" s="100" customFormat="1" ht="18.75">
      <c r="A5" s="243" t="s">
        <v>70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</row>
    <row r="6" spans="1:15" s="100" customFormat="1" ht="18.75">
      <c r="A6" s="253" t="s">
        <v>58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</row>
    <row r="7" spans="1:15" ht="16.5" thickBot="1">
      <c r="A7" s="46"/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52"/>
    </row>
    <row r="8" spans="1:15" ht="18" customHeight="1">
      <c r="A8" s="61" t="s">
        <v>29</v>
      </c>
      <c r="B8" s="249" t="s">
        <v>31</v>
      </c>
      <c r="C8" s="81" t="s">
        <v>114</v>
      </c>
      <c r="D8" s="51" t="s">
        <v>85</v>
      </c>
      <c r="E8" s="251" t="s">
        <v>71</v>
      </c>
      <c r="F8" s="251" t="s">
        <v>72</v>
      </c>
      <c r="G8" s="251" t="s">
        <v>73</v>
      </c>
      <c r="H8" s="251" t="s">
        <v>74</v>
      </c>
      <c r="I8" s="251" t="s">
        <v>80</v>
      </c>
      <c r="J8" s="251" t="s">
        <v>75</v>
      </c>
      <c r="K8" s="245" t="s">
        <v>76</v>
      </c>
      <c r="L8" s="247" t="s">
        <v>77</v>
      </c>
      <c r="M8" s="251" t="s">
        <v>78</v>
      </c>
      <c r="N8" s="254" t="s">
        <v>143</v>
      </c>
      <c r="O8" s="199" t="s">
        <v>44</v>
      </c>
    </row>
    <row r="9" spans="1:15" ht="16.5" customHeight="1" thickBot="1">
      <c r="A9" s="62" t="s">
        <v>30</v>
      </c>
      <c r="B9" s="250"/>
      <c r="C9" s="63" t="s">
        <v>45</v>
      </c>
      <c r="D9" s="200" t="s">
        <v>141</v>
      </c>
      <c r="E9" s="252"/>
      <c r="F9" s="252"/>
      <c r="G9" s="252"/>
      <c r="H9" s="252"/>
      <c r="I9" s="252"/>
      <c r="J9" s="252"/>
      <c r="K9" s="246"/>
      <c r="L9" s="248"/>
      <c r="M9" s="252"/>
      <c r="N9" s="255"/>
      <c r="O9" s="201">
        <v>0.123</v>
      </c>
    </row>
    <row r="10" spans="1:15" s="23" customFormat="1" ht="31.5">
      <c r="A10" s="18" t="s">
        <v>0</v>
      </c>
      <c r="B10" s="45">
        <v>1</v>
      </c>
      <c r="C10" s="78"/>
      <c r="D10" s="77" t="s">
        <v>45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0"/>
    </row>
    <row r="11" spans="1:15" s="59" customFormat="1">
      <c r="A11" s="58" t="s">
        <v>1</v>
      </c>
      <c r="B11" s="194">
        <v>2</v>
      </c>
      <c r="C11" s="57">
        <v>24477.75</v>
      </c>
      <c r="D11" s="53">
        <f>E11+F11+G11+H11+I11+J11+K11+L11+M11+N11</f>
        <v>2756.32</v>
      </c>
      <c r="E11" s="53">
        <v>940.88</v>
      </c>
      <c r="F11" s="53">
        <v>19.39</v>
      </c>
      <c r="G11" s="53">
        <v>104.2</v>
      </c>
      <c r="H11" s="53">
        <v>17.3</v>
      </c>
      <c r="I11" s="53">
        <v>60.47</v>
      </c>
      <c r="J11" s="53">
        <v>324.42</v>
      </c>
      <c r="K11" s="53">
        <v>903.72</v>
      </c>
      <c r="L11" s="53">
        <v>12.13</v>
      </c>
      <c r="M11" s="53">
        <v>53.36</v>
      </c>
      <c r="N11" s="60">
        <v>320.45</v>
      </c>
      <c r="O11" s="60">
        <f>C11*O$9</f>
        <v>3010.76325</v>
      </c>
    </row>
    <row r="12" spans="1:15" s="23" customFormat="1" ht="15.75" customHeight="1">
      <c r="A12" s="11" t="s">
        <v>2</v>
      </c>
      <c r="B12" s="43">
        <v>3</v>
      </c>
      <c r="C12" s="50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9"/>
      <c r="O12" s="60">
        <f t="shared" ref="O12:O38" si="0">C12*O$9</f>
        <v>0</v>
      </c>
    </row>
    <row r="13" spans="1:15" s="23" customFormat="1">
      <c r="A13" s="11" t="s">
        <v>3</v>
      </c>
      <c r="B13" s="43">
        <v>4</v>
      </c>
      <c r="C13" s="50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9"/>
      <c r="O13" s="60">
        <f t="shared" si="0"/>
        <v>0</v>
      </c>
    </row>
    <row r="14" spans="1:15" s="65" customFormat="1">
      <c r="A14" s="24" t="s">
        <v>4</v>
      </c>
      <c r="B14" s="80">
        <v>5</v>
      </c>
      <c r="C14" s="50">
        <f>C10+C11+C12+C13</f>
        <v>24477.75</v>
      </c>
      <c r="D14" s="12">
        <f t="shared" ref="D14:D25" si="1">E14+F14+G14+H14+I14+J14+K14+L14+M14+N14</f>
        <v>2756.32</v>
      </c>
      <c r="E14" s="50">
        <f>E11</f>
        <v>940.88</v>
      </c>
      <c r="F14" s="50">
        <f t="shared" ref="F14:N14" si="2">F11</f>
        <v>19.39</v>
      </c>
      <c r="G14" s="50">
        <f t="shared" si="2"/>
        <v>104.2</v>
      </c>
      <c r="H14" s="50">
        <f t="shared" si="2"/>
        <v>17.3</v>
      </c>
      <c r="I14" s="50">
        <f t="shared" si="2"/>
        <v>60.47</v>
      </c>
      <c r="J14" s="50">
        <f t="shared" si="2"/>
        <v>324.42</v>
      </c>
      <c r="K14" s="50">
        <f t="shared" si="2"/>
        <v>903.72</v>
      </c>
      <c r="L14" s="50">
        <f t="shared" si="2"/>
        <v>12.13</v>
      </c>
      <c r="M14" s="50">
        <f t="shared" si="2"/>
        <v>53.36</v>
      </c>
      <c r="N14" s="50">
        <f t="shared" si="2"/>
        <v>320.45</v>
      </c>
      <c r="O14" s="77">
        <f t="shared" si="0"/>
        <v>3010.76325</v>
      </c>
    </row>
    <row r="15" spans="1:15" s="170" customFormat="1">
      <c r="A15" s="55" t="s">
        <v>5</v>
      </c>
      <c r="B15" s="56">
        <v>6</v>
      </c>
      <c r="C15" s="22">
        <f t="shared" ref="C15:N15" si="3">C14-(C16+C17+C21+C25+C26)</f>
        <v>0</v>
      </c>
      <c r="D15" s="12">
        <f>E15+F15+G15+H15+I15+J15+K15+L15+M15+N15</f>
        <v>0</v>
      </c>
      <c r="E15" s="22">
        <f t="shared" si="3"/>
        <v>0</v>
      </c>
      <c r="F15" s="22">
        <f t="shared" si="3"/>
        <v>0</v>
      </c>
      <c r="G15" s="22">
        <f t="shared" si="3"/>
        <v>0</v>
      </c>
      <c r="H15" s="22">
        <f t="shared" si="3"/>
        <v>0</v>
      </c>
      <c r="I15" s="22">
        <f t="shared" si="3"/>
        <v>0</v>
      </c>
      <c r="J15" s="22">
        <f t="shared" si="3"/>
        <v>0</v>
      </c>
      <c r="K15" s="22">
        <f t="shared" si="3"/>
        <v>0</v>
      </c>
      <c r="L15" s="22">
        <f t="shared" si="3"/>
        <v>0</v>
      </c>
      <c r="M15" s="22">
        <f t="shared" si="3"/>
        <v>0</v>
      </c>
      <c r="N15" s="22">
        <f t="shared" si="3"/>
        <v>0</v>
      </c>
      <c r="O15" s="77">
        <f t="shared" si="0"/>
        <v>0</v>
      </c>
    </row>
    <row r="16" spans="1:15" s="23" customFormat="1" ht="15.75" customHeight="1">
      <c r="A16" s="11" t="s">
        <v>6</v>
      </c>
      <c r="B16" s="44">
        <v>7</v>
      </c>
      <c r="C16" s="50"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9"/>
      <c r="O16" s="19">
        <f t="shared" si="0"/>
        <v>0</v>
      </c>
    </row>
    <row r="17" spans="1:16" s="23" customFormat="1">
      <c r="A17" s="24" t="s">
        <v>7</v>
      </c>
      <c r="B17" s="44">
        <v>8</v>
      </c>
      <c r="C17" s="50">
        <f>C18+C19+C20</f>
        <v>1075.1599999999999</v>
      </c>
      <c r="D17" s="12">
        <f t="shared" si="1"/>
        <v>1075.1599999999999</v>
      </c>
      <c r="E17" s="12">
        <f>E18+E19+E20</f>
        <v>718.38</v>
      </c>
      <c r="F17" s="12">
        <f t="shared" ref="F17:N17" si="4">F18+F19+F20</f>
        <v>0</v>
      </c>
      <c r="G17" s="12">
        <f t="shared" si="4"/>
        <v>0</v>
      </c>
      <c r="H17" s="12">
        <f t="shared" si="4"/>
        <v>0</v>
      </c>
      <c r="I17" s="12">
        <f t="shared" si="4"/>
        <v>0</v>
      </c>
      <c r="J17" s="12">
        <f t="shared" si="4"/>
        <v>245.19</v>
      </c>
      <c r="K17" s="12">
        <f t="shared" si="4"/>
        <v>111.59</v>
      </c>
      <c r="L17" s="12">
        <f t="shared" si="4"/>
        <v>0</v>
      </c>
      <c r="M17" s="12">
        <f t="shared" si="4"/>
        <v>0</v>
      </c>
      <c r="N17" s="12">
        <f t="shared" si="4"/>
        <v>0</v>
      </c>
      <c r="O17" s="19">
        <f t="shared" si="0"/>
        <v>132.24467999999999</v>
      </c>
    </row>
    <row r="18" spans="1:16" s="23" customFormat="1">
      <c r="A18" s="11" t="s">
        <v>8</v>
      </c>
      <c r="B18" s="44" t="s">
        <v>32</v>
      </c>
      <c r="C18" s="50">
        <f>D18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9"/>
      <c r="O18" s="19">
        <f t="shared" si="0"/>
        <v>0</v>
      </c>
    </row>
    <row r="19" spans="1:16" s="23" customFormat="1">
      <c r="A19" s="11" t="s">
        <v>9</v>
      </c>
      <c r="B19" s="44" t="s">
        <v>33</v>
      </c>
      <c r="C19" s="50">
        <f t="shared" ref="C19:C26" si="5">D19</f>
        <v>718.38</v>
      </c>
      <c r="D19" s="12">
        <f t="shared" si="1"/>
        <v>718.38</v>
      </c>
      <c r="E19" s="12">
        <v>718.38</v>
      </c>
      <c r="F19" s="12"/>
      <c r="G19" s="12"/>
      <c r="H19" s="12"/>
      <c r="I19" s="12"/>
      <c r="J19" s="12"/>
      <c r="K19" s="12"/>
      <c r="L19" s="12"/>
      <c r="M19" s="12"/>
      <c r="N19" s="19"/>
      <c r="O19" s="19">
        <f t="shared" si="0"/>
        <v>88.360739999999993</v>
      </c>
    </row>
    <row r="20" spans="1:16" s="23" customFormat="1" ht="16.5" customHeight="1">
      <c r="A20" s="11" t="s">
        <v>65</v>
      </c>
      <c r="B20" s="44" t="s">
        <v>34</v>
      </c>
      <c r="C20" s="50">
        <f t="shared" si="5"/>
        <v>356.78</v>
      </c>
      <c r="D20" s="12">
        <f t="shared" si="1"/>
        <v>356.78</v>
      </c>
      <c r="E20" s="12"/>
      <c r="F20" s="12"/>
      <c r="G20" s="12"/>
      <c r="H20" s="12"/>
      <c r="I20" s="12"/>
      <c r="J20" s="12">
        <v>245.19</v>
      </c>
      <c r="K20" s="12">
        <v>111.59</v>
      </c>
      <c r="L20" s="12"/>
      <c r="M20" s="12"/>
      <c r="N20" s="19"/>
      <c r="O20" s="19">
        <f t="shared" si="0"/>
        <v>43.883939999999996</v>
      </c>
    </row>
    <row r="21" spans="1:16" s="23" customFormat="1">
      <c r="A21" s="11" t="s">
        <v>10</v>
      </c>
      <c r="B21" s="44">
        <v>9</v>
      </c>
      <c r="C21" s="50">
        <f t="shared" si="5"/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9"/>
      <c r="O21" s="19">
        <f t="shared" si="0"/>
        <v>0</v>
      </c>
    </row>
    <row r="22" spans="1:16" s="23" customFormat="1">
      <c r="A22" s="11" t="s">
        <v>11</v>
      </c>
      <c r="B22" s="44" t="s">
        <v>35</v>
      </c>
      <c r="C22" s="50">
        <f t="shared" si="5"/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9"/>
      <c r="O22" s="19">
        <f t="shared" si="0"/>
        <v>0</v>
      </c>
    </row>
    <row r="23" spans="1:16" s="23" customFormat="1">
      <c r="A23" s="11" t="s">
        <v>12</v>
      </c>
      <c r="B23" s="44" t="s">
        <v>36</v>
      </c>
      <c r="C23" s="50">
        <f t="shared" si="5"/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9"/>
      <c r="O23" s="19">
        <f t="shared" si="0"/>
        <v>0</v>
      </c>
    </row>
    <row r="24" spans="1:16" s="23" customFormat="1">
      <c r="A24" s="11" t="s">
        <v>13</v>
      </c>
      <c r="B24" s="44" t="s">
        <v>37</v>
      </c>
      <c r="C24" s="50">
        <f t="shared" si="5"/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9"/>
      <c r="O24" s="19">
        <f t="shared" si="0"/>
        <v>0</v>
      </c>
    </row>
    <row r="25" spans="1:16" s="23" customFormat="1">
      <c r="A25" s="11" t="s">
        <v>14</v>
      </c>
      <c r="B25" s="44">
        <v>10</v>
      </c>
      <c r="C25" s="50">
        <v>23402.59</v>
      </c>
      <c r="D25" s="12">
        <f t="shared" si="1"/>
        <v>1681.16</v>
      </c>
      <c r="E25" s="12">
        <v>222.5</v>
      </c>
      <c r="F25" s="12">
        <v>19.39</v>
      </c>
      <c r="G25" s="12">
        <v>104.2</v>
      </c>
      <c r="H25" s="12">
        <v>17.3</v>
      </c>
      <c r="I25" s="12">
        <v>60.47</v>
      </c>
      <c r="J25" s="12">
        <v>79.23</v>
      </c>
      <c r="K25" s="12">
        <v>792.13</v>
      </c>
      <c r="L25" s="12">
        <v>12.13</v>
      </c>
      <c r="M25" s="12">
        <v>53.36</v>
      </c>
      <c r="N25" s="19">
        <v>320.45</v>
      </c>
      <c r="O25" s="60">
        <f t="shared" si="0"/>
        <v>2878.5185700000002</v>
      </c>
    </row>
    <row r="26" spans="1:16" s="23" customFormat="1" ht="15.75" customHeight="1">
      <c r="A26" s="11" t="s">
        <v>15</v>
      </c>
      <c r="B26" s="44">
        <v>11</v>
      </c>
      <c r="C26" s="50">
        <f t="shared" si="5"/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9"/>
      <c r="O26" s="60">
        <f t="shared" si="0"/>
        <v>0</v>
      </c>
    </row>
    <row r="27" spans="1:16" s="59" customFormat="1" ht="15.75" customHeight="1">
      <c r="A27" s="58" t="s">
        <v>16</v>
      </c>
      <c r="B27" s="67">
        <v>12</v>
      </c>
      <c r="C27" s="57">
        <f>C28+C29+C30+C31+C36+C37+C38</f>
        <v>24477.75</v>
      </c>
      <c r="D27" s="53">
        <f t="shared" ref="D27:D38" si="6">E27+F27+G27+H27+I27+J27+K27+L27+M27+N27</f>
        <v>2756.32</v>
      </c>
      <c r="E27" s="53">
        <f t="shared" ref="E27:N27" si="7">E28+E29+E30+E31+E36+E37+E38</f>
        <v>940.88000000000011</v>
      </c>
      <c r="F27" s="53">
        <f t="shared" si="7"/>
        <v>19.39</v>
      </c>
      <c r="G27" s="53">
        <f t="shared" si="7"/>
        <v>104.2</v>
      </c>
      <c r="H27" s="53">
        <f t="shared" si="7"/>
        <v>17.3</v>
      </c>
      <c r="I27" s="53">
        <f t="shared" si="7"/>
        <v>60.47</v>
      </c>
      <c r="J27" s="53">
        <f t="shared" si="7"/>
        <v>324.42</v>
      </c>
      <c r="K27" s="53">
        <f t="shared" si="7"/>
        <v>903.72</v>
      </c>
      <c r="L27" s="53">
        <f t="shared" si="7"/>
        <v>12.13</v>
      </c>
      <c r="M27" s="53">
        <f t="shared" si="7"/>
        <v>53.36</v>
      </c>
      <c r="N27" s="53">
        <f t="shared" si="7"/>
        <v>320.45</v>
      </c>
      <c r="O27" s="60">
        <f t="shared" si="0"/>
        <v>3010.76325</v>
      </c>
    </row>
    <row r="28" spans="1:16" s="23" customFormat="1" ht="15.75" customHeight="1">
      <c r="A28" s="11" t="s">
        <v>87</v>
      </c>
      <c r="B28" s="44">
        <v>13</v>
      </c>
      <c r="C28" s="50">
        <v>300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9"/>
      <c r="O28" s="60">
        <f t="shared" si="0"/>
        <v>36.9</v>
      </c>
      <c r="P28" s="123">
        <f>O28/O27</f>
        <v>1.2256028433985966E-2</v>
      </c>
    </row>
    <row r="29" spans="1:16" s="23" customFormat="1">
      <c r="A29" s="11" t="s">
        <v>17</v>
      </c>
      <c r="B29" s="43">
        <v>14</v>
      </c>
      <c r="C29" s="50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9"/>
      <c r="O29" s="60">
        <f t="shared" si="0"/>
        <v>0</v>
      </c>
      <c r="P29" s="123"/>
    </row>
    <row r="30" spans="1:16" s="23" customFormat="1">
      <c r="A30" s="11" t="s">
        <v>18</v>
      </c>
      <c r="B30" s="43">
        <v>15</v>
      </c>
      <c r="C30" s="50"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9"/>
      <c r="O30" s="60">
        <f t="shared" si="0"/>
        <v>0</v>
      </c>
      <c r="P30" s="123"/>
    </row>
    <row r="31" spans="1:16" s="23" customFormat="1">
      <c r="A31" s="11" t="s">
        <v>19</v>
      </c>
      <c r="B31" s="43">
        <v>16</v>
      </c>
      <c r="C31" s="50">
        <f>C32+C33+C34+C35</f>
        <v>2300</v>
      </c>
      <c r="D31" s="12">
        <f t="shared" si="6"/>
        <v>260.38</v>
      </c>
      <c r="E31" s="12">
        <f t="shared" ref="E31:N31" si="8">E32+E33+E34+E35</f>
        <v>222.5</v>
      </c>
      <c r="F31" s="12">
        <f t="shared" si="8"/>
        <v>19.39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  <c r="K31" s="12">
        <f t="shared" si="8"/>
        <v>0</v>
      </c>
      <c r="L31" s="12">
        <f t="shared" si="8"/>
        <v>0</v>
      </c>
      <c r="M31" s="12">
        <f t="shared" si="8"/>
        <v>18.489999999999998</v>
      </c>
      <c r="N31" s="12">
        <f t="shared" si="8"/>
        <v>0</v>
      </c>
      <c r="O31" s="53">
        <f>O32+O33+O34+O35</f>
        <v>282.89999999999998</v>
      </c>
      <c r="P31" s="123">
        <f>O31/O27</f>
        <v>9.3962884660559076E-2</v>
      </c>
    </row>
    <row r="32" spans="1:16" s="23" customFormat="1">
      <c r="A32" s="11" t="s">
        <v>20</v>
      </c>
      <c r="B32" s="43" t="s">
        <v>38</v>
      </c>
      <c r="C32" s="50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9"/>
      <c r="O32" s="60">
        <f t="shared" si="0"/>
        <v>0</v>
      </c>
      <c r="P32" s="123"/>
    </row>
    <row r="33" spans="1:16" s="23" customFormat="1">
      <c r="A33" s="11" t="s">
        <v>21</v>
      </c>
      <c r="B33" s="43" t="s">
        <v>39</v>
      </c>
      <c r="C33" s="50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9"/>
      <c r="O33" s="60">
        <f t="shared" si="0"/>
        <v>0</v>
      </c>
      <c r="P33" s="123"/>
    </row>
    <row r="34" spans="1:16" s="23" customFormat="1">
      <c r="A34" s="11" t="s">
        <v>22</v>
      </c>
      <c r="B34" s="43" t="s">
        <v>40</v>
      </c>
      <c r="C34" s="50">
        <v>400</v>
      </c>
      <c r="D34" s="12">
        <f t="shared" si="6"/>
        <v>37.879999999999995</v>
      </c>
      <c r="E34" s="12"/>
      <c r="F34" s="12">
        <v>19.39</v>
      </c>
      <c r="G34" s="12"/>
      <c r="H34" s="12"/>
      <c r="I34" s="12"/>
      <c r="J34" s="12"/>
      <c r="K34" s="12"/>
      <c r="L34" s="12"/>
      <c r="M34" s="12">
        <v>18.489999999999998</v>
      </c>
      <c r="N34" s="19"/>
      <c r="O34" s="60">
        <f t="shared" si="0"/>
        <v>49.2</v>
      </c>
      <c r="P34" s="123"/>
    </row>
    <row r="35" spans="1:16" s="23" customFormat="1">
      <c r="A35" s="11" t="s">
        <v>23</v>
      </c>
      <c r="B35" s="43" t="s">
        <v>41</v>
      </c>
      <c r="C35" s="50">
        <v>1900</v>
      </c>
      <c r="D35" s="12">
        <f t="shared" si="6"/>
        <v>222.5</v>
      </c>
      <c r="E35" s="12">
        <v>222.5</v>
      </c>
      <c r="F35" s="12"/>
      <c r="G35" s="12"/>
      <c r="H35" s="12"/>
      <c r="I35" s="12"/>
      <c r="J35" s="12"/>
      <c r="K35" s="12"/>
      <c r="L35" s="12"/>
      <c r="M35" s="12"/>
      <c r="N35" s="19"/>
      <c r="O35" s="60">
        <f t="shared" si="0"/>
        <v>233.7</v>
      </c>
      <c r="P35" s="123"/>
    </row>
    <row r="36" spans="1:16" s="23" customFormat="1">
      <c r="A36" s="11" t="s">
        <v>66</v>
      </c>
      <c r="B36" s="43">
        <v>17</v>
      </c>
      <c r="C36" s="50">
        <v>4184.93</v>
      </c>
      <c r="D36" s="12">
        <f t="shared" si="6"/>
        <v>58.25</v>
      </c>
      <c r="E36" s="12">
        <v>58.25</v>
      </c>
      <c r="F36" s="12"/>
      <c r="G36" s="12"/>
      <c r="H36" s="12"/>
      <c r="I36" s="12"/>
      <c r="J36" s="12"/>
      <c r="K36" s="12"/>
      <c r="L36" s="12"/>
      <c r="M36" s="12"/>
      <c r="N36" s="19"/>
      <c r="O36" s="60">
        <f t="shared" si="0"/>
        <v>514.74639000000002</v>
      </c>
      <c r="P36" s="123">
        <f>O36/O27</f>
        <v>0.1709687369141363</v>
      </c>
    </row>
    <row r="37" spans="1:16" s="23" customFormat="1">
      <c r="A37" s="11" t="s">
        <v>24</v>
      </c>
      <c r="B37" s="43">
        <v>18</v>
      </c>
      <c r="C37" s="50">
        <v>14448.65</v>
      </c>
      <c r="D37" s="12">
        <f t="shared" si="6"/>
        <v>304.94</v>
      </c>
      <c r="E37" s="12">
        <v>304.94</v>
      </c>
      <c r="F37" s="12"/>
      <c r="G37" s="12"/>
      <c r="H37" s="12"/>
      <c r="I37" s="12"/>
      <c r="J37" s="12"/>
      <c r="K37" s="12"/>
      <c r="L37" s="12"/>
      <c r="M37" s="12"/>
      <c r="N37" s="19"/>
      <c r="O37" s="60">
        <f t="shared" si="0"/>
        <v>1777.1839499999999</v>
      </c>
      <c r="P37" s="123">
        <f>O37/O27</f>
        <v>0.59027688410903778</v>
      </c>
    </row>
    <row r="38" spans="1:16" s="23" customFormat="1" ht="15.75" customHeight="1">
      <c r="A38" s="11" t="s">
        <v>42</v>
      </c>
      <c r="B38" s="43">
        <v>19</v>
      </c>
      <c r="C38" s="50">
        <v>3244.17</v>
      </c>
      <c r="D38" s="12">
        <f t="shared" si="6"/>
        <v>2132.75</v>
      </c>
      <c r="E38" s="12">
        <v>355.19</v>
      </c>
      <c r="F38" s="12"/>
      <c r="G38" s="12">
        <v>104.2</v>
      </c>
      <c r="H38" s="12">
        <v>17.3</v>
      </c>
      <c r="I38" s="12">
        <v>60.47</v>
      </c>
      <c r="J38" s="12">
        <v>324.42</v>
      </c>
      <c r="K38" s="12">
        <v>903.72</v>
      </c>
      <c r="L38" s="12">
        <v>12.13</v>
      </c>
      <c r="M38" s="12">
        <v>34.869999999999997</v>
      </c>
      <c r="N38" s="19">
        <v>320.45</v>
      </c>
      <c r="O38" s="60">
        <f t="shared" si="0"/>
        <v>399.03291000000002</v>
      </c>
      <c r="P38" s="123">
        <f>O38/O27</f>
        <v>0.13253546588228085</v>
      </c>
    </row>
    <row r="39" spans="1:16">
      <c r="P39" s="124">
        <f>SUM(P28:P38)</f>
        <v>1</v>
      </c>
    </row>
    <row r="40" spans="1:16">
      <c r="C40" s="74">
        <f>C11-C27</f>
        <v>0</v>
      </c>
      <c r="D40" s="73">
        <f>D14-D27</f>
        <v>0</v>
      </c>
      <c r="P40" s="124"/>
    </row>
  </sheetData>
  <mergeCells count="17">
    <mergeCell ref="H8:H9"/>
    <mergeCell ref="I8:I9"/>
    <mergeCell ref="J8:J9"/>
    <mergeCell ref="F8:F9"/>
    <mergeCell ref="M8:M9"/>
    <mergeCell ref="A6:O6"/>
    <mergeCell ref="N8:N9"/>
    <mergeCell ref="B1:O1"/>
    <mergeCell ref="B3:O3"/>
    <mergeCell ref="A5:O5"/>
    <mergeCell ref="A4:O4"/>
    <mergeCell ref="K8:K9"/>
    <mergeCell ref="L8:L9"/>
    <mergeCell ref="B8:B9"/>
    <mergeCell ref="K2:O2"/>
    <mergeCell ref="E8:E9"/>
    <mergeCell ref="G8:G9"/>
  </mergeCells>
  <pageMargins left="0.32" right="0.23622047244094491" top="0.65" bottom="0.74803149606299213" header="0.62" footer="0.31496062992125984"/>
  <pageSetup paperSize="9" scale="66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0"/>
  <sheetViews>
    <sheetView zoomScale="80" zoomScaleNormal="80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T37" sqref="T37"/>
    </sheetView>
  </sheetViews>
  <sheetFormatPr defaultRowHeight="15.75"/>
  <cols>
    <col min="1" max="1" width="37.140625" style="46" customWidth="1"/>
    <col min="2" max="2" width="8.5703125" style="47" customWidth="1"/>
    <col min="3" max="6" width="12.7109375" style="74" customWidth="1"/>
    <col min="7" max="7" width="12.5703125" style="74" customWidth="1"/>
    <col min="8" max="8" width="11.28515625" style="74" customWidth="1"/>
    <col min="9" max="9" width="12.5703125" style="74" customWidth="1"/>
    <col min="10" max="10" width="13.85546875" style="74" customWidth="1"/>
    <col min="11" max="11" width="12.5703125" style="74" customWidth="1"/>
    <col min="12" max="12" width="14" style="74" customWidth="1"/>
    <col min="13" max="16" width="12.5703125" style="74" customWidth="1"/>
    <col min="17" max="17" width="12.42578125" style="74" customWidth="1"/>
    <col min="18" max="18" width="7.85546875" style="52" hidden="1" customWidth="1"/>
    <col min="19" max="19" width="9.5703125" style="46" customWidth="1"/>
    <col min="20" max="16384" width="9.140625" style="46"/>
  </cols>
  <sheetData>
    <row r="1" spans="1:19" s="101" customFormat="1">
      <c r="B1" s="232" t="s">
        <v>92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2" spans="1:19" s="101" customFormat="1" ht="18" customHeight="1">
      <c r="B2" s="232" t="s">
        <v>125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1:19" s="100" customFormat="1" hidden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4"/>
    </row>
    <row r="4" spans="1:19" s="100" customFormat="1" hidden="1"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1:19" s="101" customFormat="1">
      <c r="A5" s="237" t="s">
        <v>142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</row>
    <row r="6" spans="1:19" s="100" customFormat="1" ht="18.75">
      <c r="A6" s="243" t="s">
        <v>70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</row>
    <row r="7" spans="1:19" s="100" customFormat="1" ht="18.75">
      <c r="A7" s="253" t="s">
        <v>51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</row>
    <row r="8" spans="1:19" ht="16.5" thickBot="1"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9" ht="18" customHeight="1">
      <c r="A9" s="61" t="s">
        <v>29</v>
      </c>
      <c r="B9" s="249" t="s">
        <v>31</v>
      </c>
      <c r="C9" s="81" t="s">
        <v>85</v>
      </c>
      <c r="D9" s="256" t="s">
        <v>116</v>
      </c>
      <c r="E9" s="256" t="s">
        <v>117</v>
      </c>
      <c r="F9" s="258" t="s">
        <v>118</v>
      </c>
      <c r="G9" s="61" t="s">
        <v>136</v>
      </c>
      <c r="H9" s="251" t="s">
        <v>71</v>
      </c>
      <c r="I9" s="251" t="s">
        <v>72</v>
      </c>
      <c r="J9" s="251" t="s">
        <v>73</v>
      </c>
      <c r="K9" s="251" t="s">
        <v>74</v>
      </c>
      <c r="L9" s="251" t="s">
        <v>80</v>
      </c>
      <c r="M9" s="251" t="s">
        <v>75</v>
      </c>
      <c r="N9" s="251" t="s">
        <v>144</v>
      </c>
      <c r="O9" s="251" t="s">
        <v>77</v>
      </c>
      <c r="P9" s="247" t="s">
        <v>115</v>
      </c>
      <c r="Q9" s="75" t="s">
        <v>44</v>
      </c>
      <c r="R9" s="46"/>
    </row>
    <row r="10" spans="1:19" ht="16.5" customHeight="1" thickBot="1">
      <c r="A10" s="62" t="s">
        <v>30</v>
      </c>
      <c r="B10" s="250"/>
      <c r="C10" s="63" t="s">
        <v>67</v>
      </c>
      <c r="D10" s="257"/>
      <c r="E10" s="257"/>
      <c r="F10" s="259"/>
      <c r="G10" s="174" t="s">
        <v>67</v>
      </c>
      <c r="H10" s="252"/>
      <c r="I10" s="252"/>
      <c r="J10" s="252"/>
      <c r="K10" s="252"/>
      <c r="L10" s="252"/>
      <c r="M10" s="252"/>
      <c r="N10" s="252"/>
      <c r="O10" s="252"/>
      <c r="P10" s="248"/>
      <c r="Q10" s="82">
        <v>1.49</v>
      </c>
      <c r="R10" s="46"/>
    </row>
    <row r="11" spans="1:19" s="65" customFormat="1" ht="21" customHeight="1">
      <c r="A11" s="90" t="s">
        <v>0</v>
      </c>
      <c r="B11" s="83">
        <v>1</v>
      </c>
      <c r="C11" s="78"/>
      <c r="D11" s="78"/>
      <c r="E11" s="78"/>
      <c r="F11" s="91"/>
      <c r="G11" s="175"/>
      <c r="H11" s="77"/>
      <c r="I11" s="77"/>
      <c r="J11" s="77"/>
      <c r="K11" s="77"/>
      <c r="L11" s="77"/>
      <c r="M11" s="77"/>
      <c r="N11" s="77"/>
      <c r="O11" s="77"/>
      <c r="P11" s="77"/>
      <c r="Q11" s="91">
        <f>G11*Q$10</f>
        <v>0</v>
      </c>
      <c r="R11" s="84"/>
    </row>
    <row r="12" spans="1:19" s="79" customFormat="1">
      <c r="A12" s="178" t="s">
        <v>1</v>
      </c>
      <c r="B12" s="185">
        <v>2</v>
      </c>
      <c r="C12" s="57">
        <f>D12+E12+F12</f>
        <v>1243.0899999999999</v>
      </c>
      <c r="D12" s="57">
        <v>913.55</v>
      </c>
      <c r="E12" s="57">
        <v>140.13</v>
      </c>
      <c r="F12" s="93">
        <v>189.41</v>
      </c>
      <c r="G12" s="180">
        <f>H12+I12+J12+K12+L12+M12+N12+O12+P12</f>
        <v>245.54</v>
      </c>
      <c r="H12" s="57">
        <v>22</v>
      </c>
      <c r="I12" s="57">
        <v>147.6</v>
      </c>
      <c r="J12" s="57">
        <v>2.74</v>
      </c>
      <c r="K12" s="57">
        <v>1.69</v>
      </c>
      <c r="L12" s="57">
        <v>2.2999999999999998</v>
      </c>
      <c r="M12" s="57">
        <v>0.01</v>
      </c>
      <c r="N12" s="57">
        <v>23.2</v>
      </c>
      <c r="O12" s="57">
        <v>25.3</v>
      </c>
      <c r="P12" s="57">
        <v>20.7</v>
      </c>
      <c r="Q12" s="91">
        <f t="shared" ref="Q12:Q31" si="0">C12*Q$10</f>
        <v>1852.2040999999999</v>
      </c>
      <c r="R12" s="84"/>
      <c r="S12" s="65"/>
    </row>
    <row r="13" spans="1:19" s="65" customFormat="1">
      <c r="A13" s="92" t="s">
        <v>2</v>
      </c>
      <c r="B13" s="76">
        <v>3</v>
      </c>
      <c r="C13" s="57"/>
      <c r="D13" s="57"/>
      <c r="E13" s="57"/>
      <c r="F13" s="93"/>
      <c r="G13" s="176">
        <f t="shared" ref="G13:G39" si="1">H13+I13+J13+K13+L13+M13+N13+O13+P13</f>
        <v>0</v>
      </c>
      <c r="H13" s="50"/>
      <c r="I13" s="50"/>
      <c r="J13" s="50"/>
      <c r="K13" s="50"/>
      <c r="L13" s="50"/>
      <c r="M13" s="50"/>
      <c r="N13" s="50"/>
      <c r="O13" s="50"/>
      <c r="P13" s="50"/>
      <c r="Q13" s="225">
        <f t="shared" si="0"/>
        <v>0</v>
      </c>
      <c r="R13" s="84"/>
    </row>
    <row r="14" spans="1:19" s="65" customFormat="1" ht="15.75" customHeight="1">
      <c r="A14" s="92" t="s">
        <v>3</v>
      </c>
      <c r="B14" s="76">
        <v>4</v>
      </c>
      <c r="C14" s="57"/>
      <c r="D14" s="57"/>
      <c r="E14" s="57"/>
      <c r="F14" s="93"/>
      <c r="G14" s="176">
        <f t="shared" si="1"/>
        <v>0</v>
      </c>
      <c r="H14" s="50"/>
      <c r="I14" s="50"/>
      <c r="J14" s="50"/>
      <c r="K14" s="50"/>
      <c r="L14" s="50"/>
      <c r="M14" s="50"/>
      <c r="N14" s="50"/>
      <c r="O14" s="50"/>
      <c r="P14" s="50"/>
      <c r="Q14" s="225">
        <f t="shared" si="0"/>
        <v>0</v>
      </c>
      <c r="R14" s="84"/>
    </row>
    <row r="15" spans="1:19" s="79" customFormat="1">
      <c r="A15" s="178" t="s">
        <v>4</v>
      </c>
      <c r="B15" s="150">
        <v>5</v>
      </c>
      <c r="C15" s="57">
        <f>C11+C12+C13+C14</f>
        <v>1243.0899999999999</v>
      </c>
      <c r="D15" s="57">
        <v>913.55</v>
      </c>
      <c r="E15" s="57">
        <v>140.13</v>
      </c>
      <c r="F15" s="93">
        <v>189.41</v>
      </c>
      <c r="G15" s="180">
        <f t="shared" si="1"/>
        <v>245.54</v>
      </c>
      <c r="H15" s="57">
        <f t="shared" ref="H15:P15" si="2">H11+H12+H13+H14</f>
        <v>22</v>
      </c>
      <c r="I15" s="57">
        <f t="shared" si="2"/>
        <v>147.6</v>
      </c>
      <c r="J15" s="57">
        <f t="shared" si="2"/>
        <v>2.74</v>
      </c>
      <c r="K15" s="57">
        <f t="shared" si="2"/>
        <v>1.69</v>
      </c>
      <c r="L15" s="57">
        <f t="shared" si="2"/>
        <v>2.2999999999999998</v>
      </c>
      <c r="M15" s="57">
        <f t="shared" si="2"/>
        <v>0.01</v>
      </c>
      <c r="N15" s="57">
        <f t="shared" si="2"/>
        <v>23.2</v>
      </c>
      <c r="O15" s="57">
        <f t="shared" si="2"/>
        <v>25.3</v>
      </c>
      <c r="P15" s="57">
        <f t="shared" si="2"/>
        <v>20.7</v>
      </c>
      <c r="Q15" s="91">
        <f t="shared" si="0"/>
        <v>1852.2040999999999</v>
      </c>
      <c r="R15" s="85"/>
    </row>
    <row r="16" spans="1:19" s="170" customFormat="1">
      <c r="A16" s="208" t="s">
        <v>5</v>
      </c>
      <c r="B16" s="56">
        <v>6</v>
      </c>
      <c r="C16" s="209">
        <f t="shared" ref="C16:P16" si="3">C15-(C17+C18+C22+C26+C27)</f>
        <v>0</v>
      </c>
      <c r="D16" s="209"/>
      <c r="E16" s="209"/>
      <c r="F16" s="210"/>
      <c r="G16" s="211">
        <f t="shared" si="1"/>
        <v>0</v>
      </c>
      <c r="H16" s="22">
        <f t="shared" si="3"/>
        <v>0</v>
      </c>
      <c r="I16" s="22">
        <f t="shared" si="3"/>
        <v>0</v>
      </c>
      <c r="J16" s="22">
        <f t="shared" si="3"/>
        <v>0</v>
      </c>
      <c r="K16" s="22">
        <f t="shared" si="3"/>
        <v>0</v>
      </c>
      <c r="L16" s="22">
        <f t="shared" si="3"/>
        <v>0</v>
      </c>
      <c r="M16" s="22">
        <f t="shared" si="3"/>
        <v>0</v>
      </c>
      <c r="N16" s="22">
        <f t="shared" si="3"/>
        <v>0</v>
      </c>
      <c r="O16" s="22">
        <f t="shared" si="3"/>
        <v>0</v>
      </c>
      <c r="P16" s="22">
        <f t="shared" si="3"/>
        <v>0</v>
      </c>
      <c r="Q16" s="226">
        <f t="shared" si="0"/>
        <v>0</v>
      </c>
      <c r="R16" s="212"/>
    </row>
    <row r="17" spans="1:19" s="65" customFormat="1" ht="15.75" customHeight="1">
      <c r="A17" s="92" t="s">
        <v>6</v>
      </c>
      <c r="B17" s="80">
        <v>7</v>
      </c>
      <c r="C17" s="57">
        <v>0</v>
      </c>
      <c r="D17" s="57"/>
      <c r="E17" s="57"/>
      <c r="F17" s="93"/>
      <c r="G17" s="176">
        <f t="shared" si="1"/>
        <v>0</v>
      </c>
      <c r="H17" s="50"/>
      <c r="I17" s="50"/>
      <c r="J17" s="50"/>
      <c r="K17" s="50"/>
      <c r="L17" s="50"/>
      <c r="M17" s="50"/>
      <c r="N17" s="50"/>
      <c r="O17" s="50"/>
      <c r="P17" s="50"/>
      <c r="Q17" s="225">
        <f t="shared" si="0"/>
        <v>0</v>
      </c>
      <c r="R17" s="84"/>
    </row>
    <row r="18" spans="1:19" s="65" customFormat="1">
      <c r="A18" s="92" t="s">
        <v>7</v>
      </c>
      <c r="B18" s="80">
        <v>8</v>
      </c>
      <c r="C18" s="57">
        <f>C19+C20+C21</f>
        <v>0</v>
      </c>
      <c r="D18" s="57"/>
      <c r="E18" s="57"/>
      <c r="F18" s="93"/>
      <c r="G18" s="176">
        <f t="shared" si="1"/>
        <v>0</v>
      </c>
      <c r="H18" s="50"/>
      <c r="I18" s="50"/>
      <c r="J18" s="50"/>
      <c r="K18" s="50"/>
      <c r="L18" s="50"/>
      <c r="M18" s="50"/>
      <c r="N18" s="50"/>
      <c r="O18" s="50"/>
      <c r="P18" s="50"/>
      <c r="Q18" s="225">
        <f t="shared" si="0"/>
        <v>0</v>
      </c>
      <c r="R18" s="84"/>
    </row>
    <row r="19" spans="1:19" s="65" customFormat="1">
      <c r="A19" s="92" t="s">
        <v>8</v>
      </c>
      <c r="B19" s="80" t="s">
        <v>32</v>
      </c>
      <c r="C19" s="57"/>
      <c r="D19" s="57"/>
      <c r="E19" s="57"/>
      <c r="F19" s="93"/>
      <c r="G19" s="176">
        <f t="shared" si="1"/>
        <v>0</v>
      </c>
      <c r="H19" s="50"/>
      <c r="I19" s="50"/>
      <c r="J19" s="50"/>
      <c r="K19" s="50"/>
      <c r="L19" s="50"/>
      <c r="M19" s="50"/>
      <c r="N19" s="50"/>
      <c r="O19" s="50"/>
      <c r="P19" s="50"/>
      <c r="Q19" s="225">
        <f t="shared" si="0"/>
        <v>0</v>
      </c>
      <c r="R19" s="84"/>
    </row>
    <row r="20" spans="1:19" s="65" customFormat="1">
      <c r="A20" s="92" t="s">
        <v>9</v>
      </c>
      <c r="B20" s="80" t="s">
        <v>33</v>
      </c>
      <c r="C20" s="57"/>
      <c r="D20" s="57"/>
      <c r="E20" s="57"/>
      <c r="F20" s="93"/>
      <c r="G20" s="176">
        <f t="shared" si="1"/>
        <v>0</v>
      </c>
      <c r="H20" s="50"/>
      <c r="I20" s="50"/>
      <c r="J20" s="50"/>
      <c r="K20" s="50"/>
      <c r="L20" s="50"/>
      <c r="M20" s="50"/>
      <c r="N20" s="50"/>
      <c r="O20" s="50"/>
      <c r="P20" s="50"/>
      <c r="Q20" s="225">
        <f t="shared" si="0"/>
        <v>0</v>
      </c>
      <c r="R20" s="84"/>
    </row>
    <row r="21" spans="1:19" s="65" customFormat="1" ht="16.5" customHeight="1">
      <c r="A21" s="92" t="s">
        <v>65</v>
      </c>
      <c r="B21" s="80" t="s">
        <v>34</v>
      </c>
      <c r="C21" s="57"/>
      <c r="D21" s="57"/>
      <c r="E21" s="57"/>
      <c r="F21" s="93"/>
      <c r="G21" s="176">
        <f t="shared" si="1"/>
        <v>0</v>
      </c>
      <c r="H21" s="50"/>
      <c r="I21" s="50"/>
      <c r="J21" s="50"/>
      <c r="K21" s="50"/>
      <c r="L21" s="50"/>
      <c r="M21" s="50"/>
      <c r="N21" s="50"/>
      <c r="O21" s="50"/>
      <c r="P21" s="50"/>
      <c r="Q21" s="225">
        <f t="shared" si="0"/>
        <v>0</v>
      </c>
      <c r="R21" s="84"/>
    </row>
    <row r="22" spans="1:19" s="65" customFormat="1">
      <c r="A22" s="92" t="s">
        <v>10</v>
      </c>
      <c r="B22" s="80">
        <v>9</v>
      </c>
      <c r="C22" s="57">
        <v>0</v>
      </c>
      <c r="D22" s="57"/>
      <c r="E22" s="57"/>
      <c r="F22" s="93"/>
      <c r="G22" s="176">
        <f t="shared" si="1"/>
        <v>0</v>
      </c>
      <c r="H22" s="50"/>
      <c r="I22" s="50"/>
      <c r="J22" s="50"/>
      <c r="K22" s="50"/>
      <c r="L22" s="50"/>
      <c r="M22" s="50"/>
      <c r="N22" s="50"/>
      <c r="O22" s="50"/>
      <c r="P22" s="50"/>
      <c r="Q22" s="225">
        <f t="shared" si="0"/>
        <v>0</v>
      </c>
      <c r="R22" s="84"/>
    </row>
    <row r="23" spans="1:19" s="65" customFormat="1">
      <c r="A23" s="92" t="s">
        <v>11</v>
      </c>
      <c r="B23" s="80" t="s">
        <v>35</v>
      </c>
      <c r="C23" s="57"/>
      <c r="D23" s="57"/>
      <c r="E23" s="57"/>
      <c r="F23" s="93"/>
      <c r="G23" s="176">
        <f t="shared" si="1"/>
        <v>0</v>
      </c>
      <c r="H23" s="50"/>
      <c r="I23" s="50"/>
      <c r="J23" s="50"/>
      <c r="K23" s="50"/>
      <c r="L23" s="50"/>
      <c r="M23" s="50"/>
      <c r="N23" s="50"/>
      <c r="O23" s="50"/>
      <c r="P23" s="50"/>
      <c r="Q23" s="225">
        <f t="shared" si="0"/>
        <v>0</v>
      </c>
      <c r="R23" s="84"/>
    </row>
    <row r="24" spans="1:19" s="65" customFormat="1">
      <c r="A24" s="92" t="s">
        <v>12</v>
      </c>
      <c r="B24" s="80" t="s">
        <v>36</v>
      </c>
      <c r="C24" s="57"/>
      <c r="D24" s="57"/>
      <c r="E24" s="57"/>
      <c r="F24" s="93"/>
      <c r="G24" s="176">
        <f t="shared" si="1"/>
        <v>0</v>
      </c>
      <c r="H24" s="50"/>
      <c r="I24" s="50"/>
      <c r="J24" s="50"/>
      <c r="K24" s="50"/>
      <c r="L24" s="50"/>
      <c r="M24" s="50"/>
      <c r="N24" s="50"/>
      <c r="O24" s="50"/>
      <c r="P24" s="50"/>
      <c r="Q24" s="225">
        <f t="shared" si="0"/>
        <v>0</v>
      </c>
      <c r="R24" s="84"/>
    </row>
    <row r="25" spans="1:19" s="65" customFormat="1">
      <c r="A25" s="92" t="s">
        <v>13</v>
      </c>
      <c r="B25" s="80" t="s">
        <v>37</v>
      </c>
      <c r="C25" s="57"/>
      <c r="D25" s="57"/>
      <c r="E25" s="57"/>
      <c r="F25" s="93"/>
      <c r="G25" s="176">
        <f t="shared" si="1"/>
        <v>0</v>
      </c>
      <c r="H25" s="50"/>
      <c r="I25" s="50"/>
      <c r="J25" s="50"/>
      <c r="K25" s="50"/>
      <c r="L25" s="50"/>
      <c r="M25" s="50"/>
      <c r="N25" s="50"/>
      <c r="O25" s="50"/>
      <c r="P25" s="50"/>
      <c r="Q25" s="225">
        <f t="shared" si="0"/>
        <v>0</v>
      </c>
      <c r="R25" s="84"/>
    </row>
    <row r="26" spans="1:19" s="65" customFormat="1">
      <c r="A26" s="92" t="s">
        <v>14</v>
      </c>
      <c r="B26" s="80">
        <v>10</v>
      </c>
      <c r="C26" s="57">
        <f>D26+E26+F26</f>
        <v>1243.0899999999999</v>
      </c>
      <c r="D26" s="57">
        <v>913.55</v>
      </c>
      <c r="E26" s="57">
        <v>140.13</v>
      </c>
      <c r="F26" s="93">
        <v>189.41</v>
      </c>
      <c r="G26" s="176">
        <f t="shared" si="1"/>
        <v>245.54</v>
      </c>
      <c r="H26" s="50">
        <v>22</v>
      </c>
      <c r="I26" s="50">
        <v>147.6</v>
      </c>
      <c r="J26" s="50">
        <v>2.74</v>
      </c>
      <c r="K26" s="50">
        <v>1.69</v>
      </c>
      <c r="L26" s="50">
        <v>2.2999999999999998</v>
      </c>
      <c r="M26" s="50">
        <v>0.01</v>
      </c>
      <c r="N26" s="50">
        <v>23.2</v>
      </c>
      <c r="O26" s="50">
        <v>25.3</v>
      </c>
      <c r="P26" s="50">
        <v>20.7</v>
      </c>
      <c r="Q26" s="225">
        <f t="shared" si="0"/>
        <v>1852.2040999999999</v>
      </c>
      <c r="R26" s="84"/>
    </row>
    <row r="27" spans="1:19" s="65" customFormat="1" ht="15.75" customHeight="1">
      <c r="A27" s="92" t="s">
        <v>15</v>
      </c>
      <c r="B27" s="80">
        <v>11</v>
      </c>
      <c r="C27" s="57"/>
      <c r="D27" s="57"/>
      <c r="E27" s="57"/>
      <c r="F27" s="93"/>
      <c r="G27" s="176">
        <f t="shared" si="1"/>
        <v>0</v>
      </c>
      <c r="H27" s="50"/>
      <c r="I27" s="50"/>
      <c r="J27" s="50"/>
      <c r="K27" s="50"/>
      <c r="L27" s="50"/>
      <c r="M27" s="50"/>
      <c r="N27" s="50"/>
      <c r="O27" s="50"/>
      <c r="P27" s="50"/>
      <c r="Q27" s="225">
        <f t="shared" si="0"/>
        <v>0</v>
      </c>
      <c r="R27" s="84"/>
    </row>
    <row r="28" spans="1:19" s="65" customFormat="1" ht="15.75" customHeight="1">
      <c r="A28" s="92" t="s">
        <v>16</v>
      </c>
      <c r="B28" s="80">
        <v>12</v>
      </c>
      <c r="C28" s="50">
        <f>C29+C30+C31+C32+C37+C38+C39</f>
        <v>1243.0899999999999</v>
      </c>
      <c r="D28" s="50">
        <v>913.55</v>
      </c>
      <c r="E28" s="50">
        <v>140.13</v>
      </c>
      <c r="F28" s="111">
        <v>189.41</v>
      </c>
      <c r="G28" s="176">
        <f>G29+G30+G31+G32+G37+G38+G39</f>
        <v>245.53999999999996</v>
      </c>
      <c r="H28" s="50">
        <f t="shared" ref="H28:P28" si="4">H29+H30+H31+H32+H37+H38+H39</f>
        <v>0</v>
      </c>
      <c r="I28" s="50">
        <f t="shared" si="4"/>
        <v>0</v>
      </c>
      <c r="J28" s="50">
        <f t="shared" si="4"/>
        <v>2.74</v>
      </c>
      <c r="K28" s="50">
        <f t="shared" si="4"/>
        <v>1.69</v>
      </c>
      <c r="L28" s="50">
        <f t="shared" si="4"/>
        <v>2.2999999999999998</v>
      </c>
      <c r="M28" s="50">
        <f t="shared" si="4"/>
        <v>0.01</v>
      </c>
      <c r="N28" s="50">
        <f t="shared" si="4"/>
        <v>23.2</v>
      </c>
      <c r="O28" s="50">
        <f t="shared" si="4"/>
        <v>25.3</v>
      </c>
      <c r="P28" s="50">
        <f t="shared" si="4"/>
        <v>20.7</v>
      </c>
      <c r="Q28" s="225">
        <f t="shared" si="0"/>
        <v>1852.2040999999999</v>
      </c>
      <c r="R28" s="84"/>
      <c r="S28" s="86">
        <f>S29+S30+S31+S32+S37+S38+S39</f>
        <v>1</v>
      </c>
    </row>
    <row r="29" spans="1:19" s="65" customFormat="1" ht="15.75" customHeight="1">
      <c r="A29" s="92" t="s">
        <v>87</v>
      </c>
      <c r="B29" s="80">
        <v>13</v>
      </c>
      <c r="C29" s="57">
        <f>C12*S29</f>
        <v>310.77249999999998</v>
      </c>
      <c r="D29" s="57"/>
      <c r="E29" s="57"/>
      <c r="F29" s="93"/>
      <c r="G29" s="176">
        <f t="shared" si="1"/>
        <v>23.2</v>
      </c>
      <c r="H29" s="50"/>
      <c r="I29" s="50"/>
      <c r="J29" s="50"/>
      <c r="K29" s="50"/>
      <c r="L29" s="50"/>
      <c r="M29" s="50"/>
      <c r="N29" s="50">
        <v>23.2</v>
      </c>
      <c r="O29" s="50"/>
      <c r="P29" s="50"/>
      <c r="Q29" s="225">
        <f t="shared" si="0"/>
        <v>463.05102499999998</v>
      </c>
      <c r="R29" s="84"/>
      <c r="S29" s="86">
        <v>0.25</v>
      </c>
    </row>
    <row r="30" spans="1:19" s="65" customFormat="1">
      <c r="A30" s="92" t="s">
        <v>17</v>
      </c>
      <c r="B30" s="76">
        <v>14</v>
      </c>
      <c r="C30" s="57">
        <v>0</v>
      </c>
      <c r="D30" s="57"/>
      <c r="E30" s="57"/>
      <c r="F30" s="93"/>
      <c r="G30" s="176">
        <f t="shared" si="1"/>
        <v>0</v>
      </c>
      <c r="H30" s="50"/>
      <c r="I30" s="50"/>
      <c r="J30" s="50"/>
      <c r="K30" s="50"/>
      <c r="L30" s="50"/>
      <c r="M30" s="50"/>
      <c r="N30" s="50"/>
      <c r="O30" s="50"/>
      <c r="P30" s="50"/>
      <c r="Q30" s="225">
        <f t="shared" si="0"/>
        <v>0</v>
      </c>
      <c r="R30" s="84"/>
    </row>
    <row r="31" spans="1:19" s="65" customFormat="1">
      <c r="A31" s="92" t="s">
        <v>18</v>
      </c>
      <c r="B31" s="76">
        <v>15</v>
      </c>
      <c r="C31" s="57">
        <v>0</v>
      </c>
      <c r="D31" s="57"/>
      <c r="E31" s="57"/>
      <c r="F31" s="93"/>
      <c r="G31" s="176">
        <f t="shared" si="1"/>
        <v>0</v>
      </c>
      <c r="H31" s="50"/>
      <c r="I31" s="50"/>
      <c r="J31" s="50"/>
      <c r="K31" s="50"/>
      <c r="L31" s="50"/>
      <c r="M31" s="50"/>
      <c r="N31" s="50"/>
      <c r="O31" s="50"/>
      <c r="P31" s="50"/>
      <c r="Q31" s="225">
        <f t="shared" si="0"/>
        <v>0</v>
      </c>
      <c r="R31" s="84"/>
    </row>
    <row r="32" spans="1:19" s="65" customFormat="1">
      <c r="A32" s="92" t="s">
        <v>19</v>
      </c>
      <c r="B32" s="76">
        <v>16</v>
      </c>
      <c r="C32" s="57">
        <f>C33+C34+C35+C36</f>
        <v>310.77249999999998</v>
      </c>
      <c r="D32" s="57"/>
      <c r="E32" s="57"/>
      <c r="F32" s="93"/>
      <c r="G32" s="176">
        <f>G33+G34+G35+G36</f>
        <v>169.6</v>
      </c>
      <c r="H32" s="50"/>
      <c r="I32" s="50"/>
      <c r="J32" s="50"/>
      <c r="K32" s="50"/>
      <c r="L32" s="50"/>
      <c r="M32" s="50"/>
      <c r="N32" s="50"/>
      <c r="O32" s="50"/>
      <c r="P32" s="50"/>
      <c r="Q32" s="111">
        <f>Q33+Q34+Q35+Q36</f>
        <v>463.05102499999998</v>
      </c>
      <c r="R32" s="84"/>
      <c r="S32" s="86">
        <f>S35+S36</f>
        <v>0.25</v>
      </c>
    </row>
    <row r="33" spans="1:19" s="65" customFormat="1">
      <c r="A33" s="92" t="s">
        <v>20</v>
      </c>
      <c r="B33" s="76" t="s">
        <v>38</v>
      </c>
      <c r="C33" s="57">
        <v>0</v>
      </c>
      <c r="D33" s="57"/>
      <c r="E33" s="57"/>
      <c r="F33" s="93"/>
      <c r="G33" s="176">
        <f t="shared" si="1"/>
        <v>0</v>
      </c>
      <c r="H33" s="50"/>
      <c r="I33" s="50"/>
      <c r="J33" s="50"/>
      <c r="K33" s="50"/>
      <c r="L33" s="50"/>
      <c r="M33" s="50"/>
      <c r="N33" s="50"/>
      <c r="O33" s="50"/>
      <c r="P33" s="50"/>
      <c r="Q33" s="225">
        <f t="shared" ref="Q33:Q39" si="5">C33*Q$10</f>
        <v>0</v>
      </c>
      <c r="R33" s="84"/>
    </row>
    <row r="34" spans="1:19" s="65" customFormat="1">
      <c r="A34" s="92" t="s">
        <v>21</v>
      </c>
      <c r="B34" s="76" t="s">
        <v>39</v>
      </c>
      <c r="C34" s="57">
        <v>0</v>
      </c>
      <c r="D34" s="57"/>
      <c r="E34" s="57"/>
      <c r="F34" s="93"/>
      <c r="G34" s="176">
        <f t="shared" si="1"/>
        <v>0</v>
      </c>
      <c r="H34" s="50"/>
      <c r="I34" s="50"/>
      <c r="J34" s="50"/>
      <c r="K34" s="50"/>
      <c r="L34" s="50"/>
      <c r="M34" s="50"/>
      <c r="N34" s="50"/>
      <c r="O34" s="50"/>
      <c r="P34" s="50"/>
      <c r="Q34" s="225">
        <f t="shared" si="5"/>
        <v>0</v>
      </c>
      <c r="R34" s="84"/>
    </row>
    <row r="35" spans="1:19" s="65" customFormat="1">
      <c r="A35" s="92" t="s">
        <v>22</v>
      </c>
      <c r="B35" s="76" t="s">
        <v>40</v>
      </c>
      <c r="C35" s="57">
        <f>C12*S35</f>
        <v>186.46349999999998</v>
      </c>
      <c r="D35" s="57"/>
      <c r="E35" s="57"/>
      <c r="F35" s="93"/>
      <c r="G35" s="176">
        <f t="shared" si="1"/>
        <v>147.6</v>
      </c>
      <c r="H35" s="50"/>
      <c r="I35" s="50">
        <v>147.6</v>
      </c>
      <c r="J35" s="50"/>
      <c r="K35" s="50"/>
      <c r="L35" s="50"/>
      <c r="M35" s="50"/>
      <c r="N35" s="50"/>
      <c r="O35" s="50"/>
      <c r="P35" s="50"/>
      <c r="Q35" s="225">
        <f t="shared" si="5"/>
        <v>277.83061499999997</v>
      </c>
      <c r="R35" s="84"/>
      <c r="S35" s="86">
        <v>0.15</v>
      </c>
    </row>
    <row r="36" spans="1:19" s="65" customFormat="1">
      <c r="A36" s="92" t="s">
        <v>23</v>
      </c>
      <c r="B36" s="76" t="s">
        <v>41</v>
      </c>
      <c r="C36" s="57">
        <f>C12*S36</f>
        <v>124.309</v>
      </c>
      <c r="D36" s="57"/>
      <c r="E36" s="57"/>
      <c r="F36" s="93"/>
      <c r="G36" s="176">
        <f t="shared" si="1"/>
        <v>22</v>
      </c>
      <c r="H36" s="50">
        <v>22</v>
      </c>
      <c r="I36" s="50"/>
      <c r="J36" s="50"/>
      <c r="K36" s="50"/>
      <c r="L36" s="50"/>
      <c r="M36" s="50"/>
      <c r="N36" s="50"/>
      <c r="O36" s="50"/>
      <c r="P36" s="50"/>
      <c r="Q36" s="225">
        <f t="shared" si="5"/>
        <v>185.22040999999999</v>
      </c>
      <c r="R36" s="84"/>
      <c r="S36" s="86">
        <v>0.1</v>
      </c>
    </row>
    <row r="37" spans="1:19" s="65" customFormat="1">
      <c r="A37" s="92" t="s">
        <v>66</v>
      </c>
      <c r="B37" s="76">
        <v>17</v>
      </c>
      <c r="C37" s="57">
        <f>C12*S37</f>
        <v>62.154499999999999</v>
      </c>
      <c r="D37" s="57"/>
      <c r="E37" s="57"/>
      <c r="F37" s="93"/>
      <c r="G37" s="176">
        <f t="shared" si="1"/>
        <v>0</v>
      </c>
      <c r="H37" s="50"/>
      <c r="I37" s="50"/>
      <c r="J37" s="50"/>
      <c r="K37" s="50"/>
      <c r="L37" s="50"/>
      <c r="M37" s="50"/>
      <c r="N37" s="50"/>
      <c r="O37" s="50"/>
      <c r="P37" s="50"/>
      <c r="Q37" s="225">
        <f t="shared" si="5"/>
        <v>92.610204999999993</v>
      </c>
      <c r="R37" s="84"/>
      <c r="S37" s="86">
        <v>0.05</v>
      </c>
    </row>
    <row r="38" spans="1:19" s="65" customFormat="1">
      <c r="A38" s="92" t="s">
        <v>24</v>
      </c>
      <c r="B38" s="76">
        <v>18</v>
      </c>
      <c r="C38" s="57">
        <f>C12*S38</f>
        <v>248.61799999999999</v>
      </c>
      <c r="D38" s="57"/>
      <c r="E38" s="57"/>
      <c r="F38" s="93"/>
      <c r="G38" s="176">
        <f t="shared" si="1"/>
        <v>0</v>
      </c>
      <c r="H38" s="50"/>
      <c r="I38" s="50"/>
      <c r="J38" s="50"/>
      <c r="K38" s="50"/>
      <c r="L38" s="50"/>
      <c r="M38" s="50"/>
      <c r="N38" s="50"/>
      <c r="O38" s="50"/>
      <c r="P38" s="50"/>
      <c r="Q38" s="225">
        <f t="shared" si="5"/>
        <v>370.44081999999997</v>
      </c>
      <c r="R38" s="84"/>
      <c r="S38" s="86">
        <v>0.2</v>
      </c>
    </row>
    <row r="39" spans="1:19" s="65" customFormat="1" ht="15.75" customHeight="1" thickBot="1">
      <c r="A39" s="94" t="s">
        <v>42</v>
      </c>
      <c r="B39" s="95">
        <v>19</v>
      </c>
      <c r="C39" s="63">
        <f>C12*S39</f>
        <v>310.77249999999998</v>
      </c>
      <c r="D39" s="63"/>
      <c r="E39" s="63"/>
      <c r="F39" s="117"/>
      <c r="G39" s="174">
        <f t="shared" si="1"/>
        <v>52.739999999999995</v>
      </c>
      <c r="H39" s="64"/>
      <c r="I39" s="64"/>
      <c r="J39" s="64">
        <v>2.74</v>
      </c>
      <c r="K39" s="64">
        <v>1.69</v>
      </c>
      <c r="L39" s="64">
        <v>2.2999999999999998</v>
      </c>
      <c r="M39" s="64">
        <v>0.01</v>
      </c>
      <c r="N39" s="64"/>
      <c r="O39" s="64">
        <v>25.3</v>
      </c>
      <c r="P39" s="64">
        <v>20.7</v>
      </c>
      <c r="Q39" s="227">
        <f t="shared" si="5"/>
        <v>463.05102499999998</v>
      </c>
      <c r="R39" s="84"/>
      <c r="S39" s="86">
        <v>0.25</v>
      </c>
    </row>
    <row r="40" spans="1:19">
      <c r="C40" s="47"/>
      <c r="D40" s="47"/>
      <c r="E40" s="47"/>
      <c r="F40" s="47"/>
    </row>
  </sheetData>
  <mergeCells count="18">
    <mergeCell ref="M9:M10"/>
    <mergeCell ref="N9:N10"/>
    <mergeCell ref="B1:Q1"/>
    <mergeCell ref="B2:Q2"/>
    <mergeCell ref="A5:R5"/>
    <mergeCell ref="O9:O10"/>
    <mergeCell ref="P9:P10"/>
    <mergeCell ref="A6:R6"/>
    <mergeCell ref="A7:R7"/>
    <mergeCell ref="D9:D10"/>
    <mergeCell ref="B9:B10"/>
    <mergeCell ref="H9:H10"/>
    <mergeCell ref="I9:I10"/>
    <mergeCell ref="J9:J10"/>
    <mergeCell ref="K9:K10"/>
    <mergeCell ref="L9:L10"/>
    <mergeCell ref="E9:E10"/>
    <mergeCell ref="F9:F10"/>
  </mergeCells>
  <pageMargins left="0.28000000000000003" right="0.22" top="0.74803149606299213" bottom="0.74803149606299213" header="0.31496062992125984" footer="0.31496062992125984"/>
  <pageSetup paperSize="9" scale="60" orientation="landscape" horizontalDpi="0" verticalDpi="0" r:id="rId1"/>
  <ignoredErrors>
    <ignoredError sqref="Q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tabSelected="1" topLeftCell="A7" zoomScale="80" zoomScaleNormal="80" workbookViewId="0">
      <selection activeCell="M35" sqref="M35"/>
    </sheetView>
  </sheetViews>
  <sheetFormatPr defaultRowHeight="15.75"/>
  <cols>
    <col min="1" max="1" width="37.140625" style="46" customWidth="1"/>
    <col min="2" max="2" width="9.7109375" style="47" customWidth="1"/>
    <col min="3" max="3" width="12.7109375" style="52" customWidth="1"/>
    <col min="4" max="4" width="14.5703125" style="74" customWidth="1"/>
    <col min="5" max="5" width="16.85546875" style="74" customWidth="1"/>
    <col min="6" max="6" width="14.5703125" style="74" customWidth="1"/>
    <col min="7" max="7" width="15.85546875" style="74" customWidth="1"/>
    <col min="8" max="10" width="14.5703125" style="74" customWidth="1"/>
    <col min="11" max="11" width="14" style="52" customWidth="1"/>
    <col min="12" max="12" width="9.140625" style="46" customWidth="1"/>
    <col min="13" max="16384" width="9.140625" style="46"/>
  </cols>
  <sheetData>
    <row r="1" spans="1:12" s="101" customFormat="1">
      <c r="B1" s="232" t="s">
        <v>93</v>
      </c>
      <c r="C1" s="232"/>
      <c r="D1" s="232"/>
      <c r="E1" s="232"/>
      <c r="F1" s="232"/>
      <c r="G1" s="232"/>
      <c r="H1" s="232"/>
      <c r="I1" s="232"/>
      <c r="J1" s="232"/>
      <c r="K1" s="232"/>
    </row>
    <row r="2" spans="1:12" s="101" customFormat="1">
      <c r="B2" s="232" t="s">
        <v>125</v>
      </c>
      <c r="C2" s="232"/>
      <c r="D2" s="232"/>
      <c r="E2" s="232"/>
      <c r="F2" s="232"/>
      <c r="G2" s="232"/>
      <c r="H2" s="232"/>
      <c r="I2" s="232"/>
      <c r="J2" s="232"/>
      <c r="K2" s="232"/>
    </row>
    <row r="3" spans="1:12" s="101" customFormat="1">
      <c r="A3" s="237" t="s">
        <v>142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122"/>
    </row>
    <row r="4" spans="1:12" s="100" customFormat="1" ht="18.75">
      <c r="A4" s="243" t="s">
        <v>70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</row>
    <row r="5" spans="1:12" s="100" customFormat="1" ht="18.75">
      <c r="A5" s="253" t="s">
        <v>82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</row>
    <row r="6" spans="1:12" ht="16.5" thickBot="1">
      <c r="C6" s="87"/>
      <c r="D6" s="48"/>
      <c r="E6" s="48"/>
      <c r="F6" s="48"/>
      <c r="G6" s="48"/>
      <c r="H6" s="48"/>
      <c r="I6" s="48"/>
      <c r="J6" s="48"/>
      <c r="K6" s="87"/>
    </row>
    <row r="7" spans="1:12" ht="18" customHeight="1">
      <c r="A7" s="61" t="s">
        <v>29</v>
      </c>
      <c r="B7" s="265" t="s">
        <v>31</v>
      </c>
      <c r="C7" s="181" t="s">
        <v>85</v>
      </c>
      <c r="D7" s="262" t="s">
        <v>116</v>
      </c>
      <c r="E7" s="262" t="s">
        <v>117</v>
      </c>
      <c r="F7" s="254" t="s">
        <v>118</v>
      </c>
      <c r="G7" s="260" t="s">
        <v>132</v>
      </c>
      <c r="H7" s="262" t="s">
        <v>145</v>
      </c>
      <c r="I7" s="262" t="s">
        <v>72</v>
      </c>
      <c r="J7" s="262" t="s">
        <v>73</v>
      </c>
      <c r="K7" s="75" t="s">
        <v>44</v>
      </c>
    </row>
    <row r="8" spans="1:12" ht="34.5" customHeight="1">
      <c r="A8" s="177" t="s">
        <v>30</v>
      </c>
      <c r="B8" s="266"/>
      <c r="C8" s="113" t="s">
        <v>67</v>
      </c>
      <c r="D8" s="263"/>
      <c r="E8" s="263"/>
      <c r="F8" s="264"/>
      <c r="G8" s="261"/>
      <c r="H8" s="263"/>
      <c r="I8" s="263"/>
      <c r="J8" s="263"/>
      <c r="K8" s="179">
        <v>1.45</v>
      </c>
    </row>
    <row r="9" spans="1:12" s="65" customFormat="1" ht="21" customHeight="1">
      <c r="A9" s="92" t="s">
        <v>133</v>
      </c>
      <c r="B9" s="182">
        <v>1</v>
      </c>
      <c r="C9" s="109">
        <f>G9</f>
        <v>1514</v>
      </c>
      <c r="D9" s="50"/>
      <c r="E9" s="50"/>
      <c r="F9" s="111"/>
      <c r="G9" s="176">
        <v>1514</v>
      </c>
      <c r="H9" s="50"/>
      <c r="I9" s="50"/>
      <c r="J9" s="50"/>
      <c r="K9" s="111">
        <f>C9*K8</f>
        <v>2195.2999999999997</v>
      </c>
    </row>
    <row r="10" spans="1:12" s="65" customFormat="1">
      <c r="A10" s="92" t="s">
        <v>1</v>
      </c>
      <c r="B10" s="182">
        <v>2</v>
      </c>
      <c r="C10" s="109">
        <f>D10+E10+F10</f>
        <v>365.17</v>
      </c>
      <c r="D10" s="50">
        <v>325.05</v>
      </c>
      <c r="E10" s="50">
        <v>24.02</v>
      </c>
      <c r="F10" s="111">
        <v>16.100000000000001</v>
      </c>
      <c r="G10" s="221"/>
      <c r="H10" s="50">
        <v>0</v>
      </c>
      <c r="I10" s="50">
        <v>30.29</v>
      </c>
      <c r="J10" s="50">
        <v>0.26</v>
      </c>
      <c r="K10" s="111">
        <f t="shared" ref="K10:K15" si="0">C10*K$8</f>
        <v>529.49649999999997</v>
      </c>
    </row>
    <row r="11" spans="1:12" s="65" customFormat="1">
      <c r="A11" s="92" t="s">
        <v>2</v>
      </c>
      <c r="B11" s="182">
        <v>3</v>
      </c>
      <c r="C11" s="109"/>
      <c r="D11" s="50"/>
      <c r="E11" s="50"/>
      <c r="F11" s="111"/>
      <c r="G11" s="176" t="s">
        <v>109</v>
      </c>
      <c r="H11" s="50"/>
      <c r="I11" s="50"/>
      <c r="J11" s="50"/>
      <c r="K11" s="111">
        <f t="shared" si="0"/>
        <v>0</v>
      </c>
    </row>
    <row r="12" spans="1:12" s="65" customFormat="1">
      <c r="A12" s="92" t="s">
        <v>3</v>
      </c>
      <c r="B12" s="182">
        <v>4</v>
      </c>
      <c r="C12" s="109"/>
      <c r="D12" s="50"/>
      <c r="E12" s="50"/>
      <c r="F12" s="111"/>
      <c r="G12" s="176"/>
      <c r="H12" s="50"/>
      <c r="I12" s="50"/>
      <c r="J12" s="50"/>
      <c r="K12" s="111">
        <f t="shared" si="0"/>
        <v>0</v>
      </c>
    </row>
    <row r="13" spans="1:12" s="79" customFormat="1">
      <c r="A13" s="178" t="s">
        <v>4</v>
      </c>
      <c r="B13" s="183">
        <v>5</v>
      </c>
      <c r="C13" s="113">
        <f>C9+C10+C11+C12</f>
        <v>1879.17</v>
      </c>
      <c r="D13" s="57">
        <f t="shared" ref="D13:J13" si="1">D9+D10+D11+D12</f>
        <v>325.05</v>
      </c>
      <c r="E13" s="57">
        <f t="shared" si="1"/>
        <v>24.02</v>
      </c>
      <c r="F13" s="93">
        <f t="shared" si="1"/>
        <v>16.100000000000001</v>
      </c>
      <c r="G13" s="180">
        <f>G9</f>
        <v>1514</v>
      </c>
      <c r="H13" s="57">
        <f t="shared" si="1"/>
        <v>0</v>
      </c>
      <c r="I13" s="57">
        <f t="shared" si="1"/>
        <v>30.29</v>
      </c>
      <c r="J13" s="57">
        <f t="shared" si="1"/>
        <v>0.26</v>
      </c>
      <c r="K13" s="93">
        <f t="shared" si="0"/>
        <v>2724.7964999999999</v>
      </c>
    </row>
    <row r="14" spans="1:12" s="65" customFormat="1">
      <c r="A14" s="92" t="s">
        <v>5</v>
      </c>
      <c r="B14" s="182">
        <v>6</v>
      </c>
      <c r="C14" s="109">
        <f t="shared" ref="C14:J14" si="2">C13-(C15+C16+C20+C24+C25)</f>
        <v>0</v>
      </c>
      <c r="D14" s="50">
        <f>D13-(D15+D16+D20+D24+D25)</f>
        <v>0</v>
      </c>
      <c r="E14" s="50">
        <f>E13-(E15+E16+E20+E24+E25)</f>
        <v>0</v>
      </c>
      <c r="F14" s="111">
        <f>F13-(F15+F16+F20+F24+F25)</f>
        <v>0</v>
      </c>
      <c r="G14" s="176">
        <f>G13-(G15+G16+G20+G24+G25)</f>
        <v>0</v>
      </c>
      <c r="H14" s="50">
        <f t="shared" si="2"/>
        <v>0</v>
      </c>
      <c r="I14" s="50">
        <f t="shared" si="2"/>
        <v>30.29</v>
      </c>
      <c r="J14" s="50">
        <f t="shared" si="2"/>
        <v>0.26</v>
      </c>
      <c r="K14" s="111">
        <f t="shared" si="0"/>
        <v>0</v>
      </c>
    </row>
    <row r="15" spans="1:12" s="65" customFormat="1" ht="19.5" customHeight="1">
      <c r="A15" s="92" t="s">
        <v>6</v>
      </c>
      <c r="B15" s="182">
        <v>7</v>
      </c>
      <c r="C15" s="109">
        <v>0</v>
      </c>
      <c r="D15" s="50"/>
      <c r="E15" s="50"/>
      <c r="F15" s="111"/>
      <c r="G15" s="176"/>
      <c r="H15" s="50"/>
      <c r="I15" s="50"/>
      <c r="J15" s="50"/>
      <c r="K15" s="111">
        <f t="shared" si="0"/>
        <v>0</v>
      </c>
    </row>
    <row r="16" spans="1:12" s="65" customFormat="1">
      <c r="A16" s="92" t="s">
        <v>7</v>
      </c>
      <c r="B16" s="182">
        <v>8</v>
      </c>
      <c r="C16" s="109">
        <f t="shared" ref="C16:K16" si="3">C17+C18+C19</f>
        <v>0</v>
      </c>
      <c r="D16" s="50">
        <f t="shared" si="3"/>
        <v>0</v>
      </c>
      <c r="E16" s="50">
        <f t="shared" si="3"/>
        <v>0</v>
      </c>
      <c r="F16" s="111">
        <f t="shared" si="3"/>
        <v>0</v>
      </c>
      <c r="G16" s="176">
        <f t="shared" si="3"/>
        <v>0</v>
      </c>
      <c r="H16" s="50">
        <f t="shared" si="3"/>
        <v>0</v>
      </c>
      <c r="I16" s="50">
        <f t="shared" si="3"/>
        <v>0</v>
      </c>
      <c r="J16" s="50">
        <f t="shared" si="3"/>
        <v>0</v>
      </c>
      <c r="K16" s="111">
        <f t="shared" si="3"/>
        <v>0</v>
      </c>
    </row>
    <row r="17" spans="1:12" s="65" customFormat="1">
      <c r="A17" s="92" t="s">
        <v>8</v>
      </c>
      <c r="B17" s="182" t="s">
        <v>32</v>
      </c>
      <c r="C17" s="109"/>
      <c r="D17" s="50"/>
      <c r="E17" s="50"/>
      <c r="F17" s="111"/>
      <c r="G17" s="176"/>
      <c r="H17" s="50"/>
      <c r="I17" s="50"/>
      <c r="J17" s="50"/>
      <c r="K17" s="111">
        <f>C17*K$8</f>
        <v>0</v>
      </c>
    </row>
    <row r="18" spans="1:12" s="65" customFormat="1">
      <c r="A18" s="92" t="s">
        <v>9</v>
      </c>
      <c r="B18" s="182" t="s">
        <v>33</v>
      </c>
      <c r="C18" s="109"/>
      <c r="D18" s="50"/>
      <c r="E18" s="50"/>
      <c r="F18" s="111"/>
      <c r="G18" s="176"/>
      <c r="H18" s="50"/>
      <c r="I18" s="50"/>
      <c r="J18" s="50"/>
      <c r="K18" s="111">
        <f>C18*K$8</f>
        <v>0</v>
      </c>
    </row>
    <row r="19" spans="1:12" s="65" customFormat="1" ht="16.5" customHeight="1">
      <c r="A19" s="92" t="s">
        <v>65</v>
      </c>
      <c r="B19" s="182" t="s">
        <v>34</v>
      </c>
      <c r="C19" s="109"/>
      <c r="D19" s="50"/>
      <c r="E19" s="50"/>
      <c r="F19" s="111"/>
      <c r="G19" s="176"/>
      <c r="H19" s="50"/>
      <c r="I19" s="50"/>
      <c r="J19" s="50"/>
      <c r="K19" s="111">
        <f>C19*K$8</f>
        <v>0</v>
      </c>
    </row>
    <row r="20" spans="1:12" s="65" customFormat="1">
      <c r="A20" s="92" t="s">
        <v>10</v>
      </c>
      <c r="B20" s="182">
        <v>9</v>
      </c>
      <c r="C20" s="109">
        <v>0</v>
      </c>
      <c r="D20" s="50">
        <v>0</v>
      </c>
      <c r="E20" s="50">
        <v>0</v>
      </c>
      <c r="F20" s="111">
        <v>0</v>
      </c>
      <c r="G20" s="176">
        <v>0</v>
      </c>
      <c r="H20" s="50">
        <v>0</v>
      </c>
      <c r="I20" s="50">
        <v>0</v>
      </c>
      <c r="J20" s="50">
        <v>0</v>
      </c>
      <c r="K20" s="111">
        <v>0</v>
      </c>
    </row>
    <row r="21" spans="1:12" s="65" customFormat="1">
      <c r="A21" s="92" t="s">
        <v>11</v>
      </c>
      <c r="B21" s="182" t="s">
        <v>35</v>
      </c>
      <c r="C21" s="109"/>
      <c r="D21" s="50"/>
      <c r="E21" s="50"/>
      <c r="F21" s="111"/>
      <c r="G21" s="176"/>
      <c r="H21" s="50"/>
      <c r="I21" s="50"/>
      <c r="J21" s="50"/>
      <c r="K21" s="111">
        <f>C21*K$8</f>
        <v>0</v>
      </c>
    </row>
    <row r="22" spans="1:12" s="65" customFormat="1">
      <c r="A22" s="92" t="s">
        <v>12</v>
      </c>
      <c r="B22" s="182" t="s">
        <v>36</v>
      </c>
      <c r="C22" s="109"/>
      <c r="D22" s="50"/>
      <c r="E22" s="50"/>
      <c r="F22" s="111"/>
      <c r="G22" s="176"/>
      <c r="H22" s="50"/>
      <c r="I22" s="50"/>
      <c r="J22" s="50"/>
      <c r="K22" s="111">
        <f>C22*K$8</f>
        <v>0</v>
      </c>
    </row>
    <row r="23" spans="1:12" s="65" customFormat="1">
      <c r="A23" s="92" t="s">
        <v>13</v>
      </c>
      <c r="B23" s="182" t="s">
        <v>37</v>
      </c>
      <c r="C23" s="109"/>
      <c r="D23" s="50"/>
      <c r="E23" s="50"/>
      <c r="F23" s="111"/>
      <c r="G23" s="176"/>
      <c r="H23" s="50"/>
      <c r="I23" s="50"/>
      <c r="J23" s="50"/>
      <c r="K23" s="111">
        <f>C23*K$8</f>
        <v>0</v>
      </c>
    </row>
    <row r="24" spans="1:12" s="65" customFormat="1">
      <c r="A24" s="92" t="s">
        <v>14</v>
      </c>
      <c r="B24" s="182">
        <v>10</v>
      </c>
      <c r="C24" s="109">
        <f>C13</f>
        <v>1879.17</v>
      </c>
      <c r="D24" s="50">
        <f>D10</f>
        <v>325.05</v>
      </c>
      <c r="E24" s="50">
        <f>E10</f>
        <v>24.02</v>
      </c>
      <c r="F24" s="111">
        <f>F10</f>
        <v>16.100000000000001</v>
      </c>
      <c r="G24" s="176">
        <f>G9</f>
        <v>1514</v>
      </c>
      <c r="H24" s="50"/>
      <c r="I24" s="50"/>
      <c r="J24" s="50"/>
      <c r="K24" s="111">
        <f>C24*K$8</f>
        <v>2724.7964999999999</v>
      </c>
    </row>
    <row r="25" spans="1:12" s="65" customFormat="1" ht="15.75" customHeight="1">
      <c r="A25" s="92" t="s">
        <v>15</v>
      </c>
      <c r="B25" s="182">
        <v>11</v>
      </c>
      <c r="C25" s="109"/>
      <c r="D25" s="50"/>
      <c r="E25" s="50"/>
      <c r="F25" s="111"/>
      <c r="G25" s="176"/>
      <c r="H25" s="50"/>
      <c r="I25" s="50"/>
      <c r="J25" s="50"/>
      <c r="K25" s="111">
        <f>C25*K$8</f>
        <v>0</v>
      </c>
    </row>
    <row r="26" spans="1:12" s="115" customFormat="1" ht="33.75" customHeight="1">
      <c r="A26" s="202" t="s">
        <v>16</v>
      </c>
      <c r="B26" s="203">
        <v>12</v>
      </c>
      <c r="C26" s="204">
        <f t="shared" ref="C26:K26" si="4">C27+C28+C29+C30+C35+C36+C37</f>
        <v>1879.1699999999998</v>
      </c>
      <c r="D26" s="205">
        <f t="shared" si="4"/>
        <v>325.05</v>
      </c>
      <c r="E26" s="205">
        <f t="shared" si="4"/>
        <v>24.020000000000003</v>
      </c>
      <c r="F26" s="206">
        <f t="shared" si="4"/>
        <v>16.100000000000001</v>
      </c>
      <c r="G26" s="207">
        <f t="shared" si="4"/>
        <v>1514</v>
      </c>
      <c r="H26" s="205">
        <f t="shared" si="4"/>
        <v>0</v>
      </c>
      <c r="I26" s="205">
        <f t="shared" si="4"/>
        <v>0</v>
      </c>
      <c r="J26" s="205">
        <f t="shared" si="4"/>
        <v>0</v>
      </c>
      <c r="K26" s="206">
        <f t="shared" si="4"/>
        <v>2724.7964999999999</v>
      </c>
      <c r="L26" s="114">
        <f>L27+L33+L34+L35+L36+L37</f>
        <v>1</v>
      </c>
    </row>
    <row r="27" spans="1:12" s="65" customFormat="1" ht="15.75" customHeight="1">
      <c r="A27" s="92" t="s">
        <v>87</v>
      </c>
      <c r="B27" s="182">
        <v>13</v>
      </c>
      <c r="C27" s="109">
        <f>D27+E27+F27+G27</f>
        <v>1696.585</v>
      </c>
      <c r="D27" s="50">
        <f>D10*L27</f>
        <v>162.52500000000001</v>
      </c>
      <c r="E27" s="50">
        <f>E13*L27</f>
        <v>12.01</v>
      </c>
      <c r="F27" s="111">
        <f>F13*L27</f>
        <v>8.0500000000000007</v>
      </c>
      <c r="G27" s="176">
        <v>1514</v>
      </c>
      <c r="H27" s="50"/>
      <c r="I27" s="50"/>
      <c r="J27" s="50"/>
      <c r="K27" s="111">
        <f t="shared" ref="K27:K37" si="5">C27*K$8</f>
        <v>2460.0482499999998</v>
      </c>
      <c r="L27" s="88">
        <v>0.5</v>
      </c>
    </row>
    <row r="28" spans="1:12" s="65" customFormat="1">
      <c r="A28" s="92" t="s">
        <v>17</v>
      </c>
      <c r="B28" s="182">
        <v>14</v>
      </c>
      <c r="C28" s="109">
        <v>0</v>
      </c>
      <c r="D28" s="50"/>
      <c r="E28" s="50"/>
      <c r="F28" s="111"/>
      <c r="G28" s="176"/>
      <c r="H28" s="50"/>
      <c r="I28" s="50"/>
      <c r="J28" s="50"/>
      <c r="K28" s="111">
        <f t="shared" si="5"/>
        <v>0</v>
      </c>
      <c r="L28" s="46"/>
    </row>
    <row r="29" spans="1:12" s="65" customFormat="1">
      <c r="A29" s="92" t="s">
        <v>18</v>
      </c>
      <c r="B29" s="182">
        <v>15</v>
      </c>
      <c r="C29" s="109">
        <v>0</v>
      </c>
      <c r="D29" s="50"/>
      <c r="E29" s="50"/>
      <c r="F29" s="111"/>
      <c r="G29" s="176"/>
      <c r="H29" s="50"/>
      <c r="I29" s="50"/>
      <c r="J29" s="50"/>
      <c r="K29" s="111">
        <f t="shared" si="5"/>
        <v>0</v>
      </c>
      <c r="L29" s="46"/>
    </row>
    <row r="30" spans="1:12" s="65" customFormat="1">
      <c r="A30" s="92" t="s">
        <v>19</v>
      </c>
      <c r="B30" s="182">
        <v>16</v>
      </c>
      <c r="C30" s="109">
        <f>C31+C32+C33+C34</f>
        <v>116.85440000000001</v>
      </c>
      <c r="D30" s="50">
        <f>D31+D32+D33+D34</f>
        <v>104.01600000000001</v>
      </c>
      <c r="E30" s="50">
        <f>E31+E32+E33+E34</f>
        <v>7.6863999999999999</v>
      </c>
      <c r="F30" s="111">
        <f>F31+F32+F33+F34</f>
        <v>5.152000000000001</v>
      </c>
      <c r="G30" s="176">
        <f>G31+G32+G33+G34</f>
        <v>0</v>
      </c>
      <c r="H30" s="50"/>
      <c r="I30" s="50"/>
      <c r="J30" s="50"/>
      <c r="K30" s="111">
        <f t="shared" si="5"/>
        <v>169.43888000000001</v>
      </c>
      <c r="L30" s="46"/>
    </row>
    <row r="31" spans="1:12" s="65" customFormat="1">
      <c r="A31" s="92" t="s">
        <v>20</v>
      </c>
      <c r="B31" s="182" t="s">
        <v>38</v>
      </c>
      <c r="C31" s="109">
        <v>0</v>
      </c>
      <c r="D31" s="50"/>
      <c r="E31" s="50"/>
      <c r="F31" s="111"/>
      <c r="G31" s="176"/>
      <c r="H31" s="50"/>
      <c r="I31" s="50"/>
      <c r="J31" s="50"/>
      <c r="K31" s="111">
        <f t="shared" si="5"/>
        <v>0</v>
      </c>
      <c r="L31" s="46"/>
    </row>
    <row r="32" spans="1:12" s="65" customFormat="1">
      <c r="A32" s="92" t="s">
        <v>21</v>
      </c>
      <c r="B32" s="182" t="s">
        <v>39</v>
      </c>
      <c r="C32" s="109">
        <v>0</v>
      </c>
      <c r="D32" s="50"/>
      <c r="E32" s="50"/>
      <c r="F32" s="111"/>
      <c r="G32" s="176"/>
      <c r="H32" s="50"/>
      <c r="I32" s="50"/>
      <c r="J32" s="50"/>
      <c r="K32" s="111">
        <f t="shared" si="5"/>
        <v>0</v>
      </c>
      <c r="L32" s="46"/>
    </row>
    <row r="33" spans="1:12" s="65" customFormat="1">
      <c r="A33" s="92" t="s">
        <v>22</v>
      </c>
      <c r="B33" s="182" t="s">
        <v>40</v>
      </c>
      <c r="C33" s="109">
        <f>C10*L33</f>
        <v>91.292500000000004</v>
      </c>
      <c r="D33" s="50">
        <f>D13*L33</f>
        <v>81.262500000000003</v>
      </c>
      <c r="E33" s="50">
        <f>E10*L33</f>
        <v>6.0049999999999999</v>
      </c>
      <c r="F33" s="111">
        <f>F10*L33</f>
        <v>4.0250000000000004</v>
      </c>
      <c r="G33" s="176"/>
      <c r="H33" s="50"/>
      <c r="I33" s="50"/>
      <c r="J33" s="50"/>
      <c r="K33" s="111">
        <f t="shared" si="5"/>
        <v>132.37412499999999</v>
      </c>
      <c r="L33" s="88">
        <v>0.25</v>
      </c>
    </row>
    <row r="34" spans="1:12" s="65" customFormat="1">
      <c r="A34" s="92" t="s">
        <v>23</v>
      </c>
      <c r="B34" s="182" t="s">
        <v>41</v>
      </c>
      <c r="C34" s="109">
        <f>C10*L34</f>
        <v>25.561900000000005</v>
      </c>
      <c r="D34" s="50">
        <f>D13*L34</f>
        <v>22.753500000000003</v>
      </c>
      <c r="E34" s="50">
        <f>E10*L34</f>
        <v>1.6814000000000002</v>
      </c>
      <c r="F34" s="111">
        <f>F10*L34</f>
        <v>1.1270000000000002</v>
      </c>
      <c r="G34" s="176"/>
      <c r="H34" s="50"/>
      <c r="I34" s="50"/>
      <c r="J34" s="50"/>
      <c r="K34" s="111">
        <f t="shared" si="5"/>
        <v>37.064755000000005</v>
      </c>
      <c r="L34" s="88">
        <v>7.0000000000000007E-2</v>
      </c>
    </row>
    <row r="35" spans="1:12" s="65" customFormat="1">
      <c r="A35" s="92" t="s">
        <v>66</v>
      </c>
      <c r="B35" s="182">
        <v>17</v>
      </c>
      <c r="C35" s="109">
        <f>C10*L35</f>
        <v>18.258500000000002</v>
      </c>
      <c r="D35" s="50">
        <f>D13*L35</f>
        <v>16.252500000000001</v>
      </c>
      <c r="E35" s="50">
        <f>E10*L35</f>
        <v>1.2010000000000001</v>
      </c>
      <c r="F35" s="111">
        <f>F10*L35</f>
        <v>0.80500000000000016</v>
      </c>
      <c r="G35" s="176"/>
      <c r="H35" s="50"/>
      <c r="I35" s="50"/>
      <c r="J35" s="50"/>
      <c r="K35" s="111">
        <f t="shared" si="5"/>
        <v>26.474825000000003</v>
      </c>
      <c r="L35" s="88">
        <v>0.05</v>
      </c>
    </row>
    <row r="36" spans="1:12" s="65" customFormat="1">
      <c r="A36" s="92" t="s">
        <v>24</v>
      </c>
      <c r="B36" s="182">
        <v>18</v>
      </c>
      <c r="C36" s="109">
        <f>C10*L36</f>
        <v>36.517000000000003</v>
      </c>
      <c r="D36" s="50">
        <f>D10*L36</f>
        <v>32.505000000000003</v>
      </c>
      <c r="E36" s="50">
        <f>E10*L36</f>
        <v>2.4020000000000001</v>
      </c>
      <c r="F36" s="111">
        <f>F10*L36</f>
        <v>1.6100000000000003</v>
      </c>
      <c r="G36" s="176"/>
      <c r="H36" s="50"/>
      <c r="I36" s="50"/>
      <c r="J36" s="50"/>
      <c r="K36" s="111">
        <f t="shared" si="5"/>
        <v>52.949650000000005</v>
      </c>
      <c r="L36" s="88">
        <v>0.1</v>
      </c>
    </row>
    <row r="37" spans="1:12" s="65" customFormat="1" ht="15.75" customHeight="1" thickBot="1">
      <c r="A37" s="94" t="s">
        <v>42</v>
      </c>
      <c r="B37" s="184">
        <v>19</v>
      </c>
      <c r="C37" s="110">
        <f>C10*L37</f>
        <v>10.9551</v>
      </c>
      <c r="D37" s="64">
        <f>D10*L37</f>
        <v>9.7515000000000001</v>
      </c>
      <c r="E37" s="64">
        <f>E10*L37</f>
        <v>0.72059999999999991</v>
      </c>
      <c r="F37" s="112">
        <f>F10*L37</f>
        <v>0.48300000000000004</v>
      </c>
      <c r="G37" s="174"/>
      <c r="H37" s="64"/>
      <c r="I37" s="64"/>
      <c r="J37" s="64"/>
      <c r="K37" s="112">
        <f t="shared" si="5"/>
        <v>15.884894999999998</v>
      </c>
      <c r="L37" s="88">
        <v>0.03</v>
      </c>
    </row>
    <row r="38" spans="1:12">
      <c r="C38" s="89"/>
      <c r="D38" s="47"/>
      <c r="E38" s="47"/>
      <c r="F38" s="47"/>
      <c r="G38" s="47"/>
    </row>
  </sheetData>
  <mergeCells count="13">
    <mergeCell ref="H7:H8"/>
    <mergeCell ref="I7:I8"/>
    <mergeCell ref="J7:J8"/>
    <mergeCell ref="G7:G8"/>
    <mergeCell ref="D7:D8"/>
    <mergeCell ref="E7:E8"/>
    <mergeCell ref="B1:K1"/>
    <mergeCell ref="B2:K2"/>
    <mergeCell ref="F7:F8"/>
    <mergeCell ref="A4:K4"/>
    <mergeCell ref="A5:K5"/>
    <mergeCell ref="B7:B8"/>
    <mergeCell ref="A3:K3"/>
  </mergeCells>
  <pageMargins left="0.70866141732283472" right="0.21" top="0.56999999999999995" bottom="0.28999999999999998" header="0.48" footer="0.31496062992125984"/>
  <pageSetup paperSize="9" scale="7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1"/>
  <sheetViews>
    <sheetView topLeftCell="A10" zoomScale="90" zoomScaleNormal="90" workbookViewId="0">
      <selection activeCell="A10" sqref="A1:IV65536"/>
    </sheetView>
  </sheetViews>
  <sheetFormatPr defaultRowHeight="15.75"/>
  <cols>
    <col min="1" max="1" width="37.140625" style="46" customWidth="1"/>
    <col min="2" max="2" width="8.5703125" style="47" customWidth="1"/>
    <col min="3" max="5" width="17.5703125" style="74" customWidth="1"/>
    <col min="6" max="6" width="20" style="74" customWidth="1"/>
    <col min="7" max="7" width="17.5703125" style="74" customWidth="1"/>
    <col min="8" max="16384" width="9.140625" style="46"/>
  </cols>
  <sheetData>
    <row r="1" spans="1:7" s="101" customFormat="1">
      <c r="B1" s="232" t="s">
        <v>94</v>
      </c>
      <c r="C1" s="232"/>
      <c r="D1" s="232"/>
      <c r="E1" s="232"/>
      <c r="F1" s="232"/>
      <c r="G1" s="232"/>
    </row>
    <row r="2" spans="1:7" s="101" customFormat="1">
      <c r="B2" s="232" t="s">
        <v>125</v>
      </c>
      <c r="C2" s="232"/>
      <c r="D2" s="232"/>
      <c r="E2" s="232"/>
      <c r="F2" s="232"/>
      <c r="G2" s="232"/>
    </row>
    <row r="3" spans="1:7" s="100" customFormat="1">
      <c r="B3" s="102"/>
      <c r="C3" s="103"/>
      <c r="D3" s="103"/>
      <c r="E3" s="103"/>
      <c r="F3" s="103"/>
      <c r="G3" s="103"/>
    </row>
    <row r="4" spans="1:7" s="101" customFormat="1">
      <c r="A4" s="237" t="s">
        <v>142</v>
      </c>
      <c r="B4" s="237"/>
      <c r="C4" s="237"/>
      <c r="D4" s="237"/>
      <c r="E4" s="237"/>
      <c r="F4" s="237"/>
      <c r="G4" s="237"/>
    </row>
    <row r="5" spans="1:7" s="100" customFormat="1" ht="18.75">
      <c r="A5" s="243" t="s">
        <v>70</v>
      </c>
      <c r="B5" s="243"/>
      <c r="C5" s="243"/>
      <c r="D5" s="243"/>
      <c r="E5" s="243"/>
      <c r="F5" s="243"/>
      <c r="G5" s="243"/>
    </row>
    <row r="6" spans="1:7" s="100" customFormat="1" ht="18.75">
      <c r="A6" s="253" t="s">
        <v>68</v>
      </c>
      <c r="B6" s="253"/>
      <c r="C6" s="253"/>
      <c r="D6" s="253"/>
      <c r="E6" s="253"/>
      <c r="F6" s="253"/>
      <c r="G6" s="253"/>
    </row>
    <row r="7" spans="1:7" ht="16.5" thickBot="1">
      <c r="C7" s="48"/>
      <c r="D7" s="48"/>
      <c r="E7" s="48"/>
      <c r="F7" s="48"/>
      <c r="G7" s="48"/>
    </row>
    <row r="8" spans="1:7" ht="18" customHeight="1">
      <c r="A8" s="61" t="s">
        <v>29</v>
      </c>
      <c r="B8" s="249" t="s">
        <v>31</v>
      </c>
      <c r="C8" s="66" t="s">
        <v>85</v>
      </c>
      <c r="D8" s="251" t="s">
        <v>127</v>
      </c>
      <c r="E8" s="251" t="s">
        <v>129</v>
      </c>
      <c r="F8" s="251" t="s">
        <v>130</v>
      </c>
      <c r="G8" s="151" t="s">
        <v>44</v>
      </c>
    </row>
    <row r="9" spans="1:7" ht="16.5" customHeight="1" thickBot="1">
      <c r="A9" s="62" t="s">
        <v>30</v>
      </c>
      <c r="B9" s="250"/>
      <c r="C9" s="64" t="s">
        <v>67</v>
      </c>
      <c r="D9" s="252"/>
      <c r="E9" s="252"/>
      <c r="F9" s="252"/>
      <c r="G9" s="152">
        <v>0.26600000000000001</v>
      </c>
    </row>
    <row r="10" spans="1:7" s="65" customFormat="1" ht="21" customHeight="1">
      <c r="A10" s="136" t="s">
        <v>0</v>
      </c>
      <c r="B10" s="83">
        <v>1</v>
      </c>
      <c r="C10" s="77"/>
      <c r="D10" s="77"/>
      <c r="E10" s="77"/>
      <c r="F10" s="77"/>
      <c r="G10" s="77"/>
    </row>
    <row r="11" spans="1:7" s="79" customFormat="1">
      <c r="A11" s="149" t="s">
        <v>1</v>
      </c>
      <c r="B11" s="185">
        <v>2</v>
      </c>
      <c r="C11" s="50">
        <f>D11+E11+F11</f>
        <v>12600.37</v>
      </c>
      <c r="D11" s="50">
        <f>E41</f>
        <v>11752</v>
      </c>
      <c r="E11" s="50">
        <v>72.37</v>
      </c>
      <c r="F11" s="50">
        <v>776</v>
      </c>
      <c r="G11" s="77">
        <f t="shared" ref="G11:G16" si="0">C11*G$9</f>
        <v>3351.6984200000002</v>
      </c>
    </row>
    <row r="12" spans="1:7" s="65" customFormat="1">
      <c r="A12" s="24" t="s">
        <v>2</v>
      </c>
      <c r="B12" s="76">
        <v>3</v>
      </c>
      <c r="C12" s="50"/>
      <c r="D12" s="50"/>
      <c r="E12" s="50"/>
      <c r="F12" s="50"/>
      <c r="G12" s="77">
        <f t="shared" si="0"/>
        <v>0</v>
      </c>
    </row>
    <row r="13" spans="1:7" s="65" customFormat="1">
      <c r="A13" s="24" t="s">
        <v>3</v>
      </c>
      <c r="B13" s="76">
        <v>4</v>
      </c>
      <c r="C13" s="50"/>
      <c r="D13" s="50"/>
      <c r="E13" s="50"/>
      <c r="F13" s="50"/>
      <c r="G13" s="77">
        <f t="shared" si="0"/>
        <v>0</v>
      </c>
    </row>
    <row r="14" spans="1:7" s="79" customFormat="1">
      <c r="A14" s="149" t="s">
        <v>4</v>
      </c>
      <c r="B14" s="150">
        <v>5</v>
      </c>
      <c r="C14" s="57">
        <f>C10+C11+C12+C13</f>
        <v>12600.37</v>
      </c>
      <c r="D14" s="57">
        <f>D10+D11+D12+D13</f>
        <v>11752</v>
      </c>
      <c r="E14" s="57">
        <f>E10+E11+E12+E13</f>
        <v>72.37</v>
      </c>
      <c r="F14" s="57">
        <f>F10+F11+F12+F13</f>
        <v>776</v>
      </c>
      <c r="G14" s="78">
        <f t="shared" si="0"/>
        <v>3351.6984200000002</v>
      </c>
    </row>
    <row r="15" spans="1:7" s="65" customFormat="1">
      <c r="A15" s="24" t="s">
        <v>5</v>
      </c>
      <c r="B15" s="80">
        <v>6</v>
      </c>
      <c r="C15" s="50">
        <f>C14-(C16+C17+C21+C25+C26)</f>
        <v>0</v>
      </c>
      <c r="D15" s="50">
        <f>D14-(D16+D17+D21+D25+D26)</f>
        <v>0</v>
      </c>
      <c r="E15" s="50">
        <f>E14-(E16+E17+E21+E25+E26)</f>
        <v>0</v>
      </c>
      <c r="F15" s="50">
        <f>F14-(F16+F17+F21+F25+F26)</f>
        <v>0</v>
      </c>
      <c r="G15" s="77">
        <f t="shared" si="0"/>
        <v>0</v>
      </c>
    </row>
    <row r="16" spans="1:7" s="65" customFormat="1" ht="19.5" customHeight="1">
      <c r="A16" s="24" t="s">
        <v>6</v>
      </c>
      <c r="B16" s="80">
        <v>7</v>
      </c>
      <c r="C16" s="50">
        <v>0</v>
      </c>
      <c r="D16" s="50"/>
      <c r="E16" s="50"/>
      <c r="F16" s="50"/>
      <c r="G16" s="77">
        <f t="shared" si="0"/>
        <v>0</v>
      </c>
    </row>
    <row r="17" spans="1:7" s="65" customFormat="1">
      <c r="A17" s="24" t="s">
        <v>7</v>
      </c>
      <c r="B17" s="80">
        <v>8</v>
      </c>
      <c r="C17" s="50">
        <f>C18+C19+C20</f>
        <v>0</v>
      </c>
      <c r="D17" s="50">
        <f>D18+D19+D20</f>
        <v>0</v>
      </c>
      <c r="E17" s="50">
        <f>E18+E19+E20</f>
        <v>0</v>
      </c>
      <c r="F17" s="50">
        <f>F18+F19+F20</f>
        <v>0</v>
      </c>
      <c r="G17" s="50">
        <f>G18+G19+G20</f>
        <v>0</v>
      </c>
    </row>
    <row r="18" spans="1:7" s="65" customFormat="1">
      <c r="A18" s="24" t="s">
        <v>8</v>
      </c>
      <c r="B18" s="80" t="s">
        <v>32</v>
      </c>
      <c r="C18" s="57"/>
      <c r="D18" s="50"/>
      <c r="E18" s="50"/>
      <c r="F18" s="50"/>
      <c r="G18" s="77">
        <f>C18*G$9</f>
        <v>0</v>
      </c>
    </row>
    <row r="19" spans="1:7" s="65" customFormat="1">
      <c r="A19" s="24" t="s">
        <v>9</v>
      </c>
      <c r="B19" s="80" t="s">
        <v>33</v>
      </c>
      <c r="C19" s="50"/>
      <c r="D19" s="50"/>
      <c r="E19" s="50"/>
      <c r="F19" s="50"/>
      <c r="G19" s="77">
        <f>C19*G$9</f>
        <v>0</v>
      </c>
    </row>
    <row r="20" spans="1:7" s="65" customFormat="1" ht="16.5" customHeight="1">
      <c r="A20" s="24" t="s">
        <v>65</v>
      </c>
      <c r="B20" s="80" t="s">
        <v>34</v>
      </c>
      <c r="C20" s="50"/>
      <c r="D20" s="50"/>
      <c r="E20" s="50"/>
      <c r="F20" s="50"/>
      <c r="G20" s="77">
        <f>C20*G$9</f>
        <v>0</v>
      </c>
    </row>
    <row r="21" spans="1:7" s="65" customFormat="1">
      <c r="A21" s="24" t="s">
        <v>10</v>
      </c>
      <c r="B21" s="80">
        <v>9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</row>
    <row r="22" spans="1:7" s="65" customFormat="1">
      <c r="A22" s="24" t="s">
        <v>11</v>
      </c>
      <c r="B22" s="80" t="s">
        <v>35</v>
      </c>
      <c r="C22" s="50"/>
      <c r="D22" s="50"/>
      <c r="E22" s="50"/>
      <c r="F22" s="50"/>
      <c r="G22" s="77">
        <f t="shared" ref="G22:G28" si="1">C22*G$9</f>
        <v>0</v>
      </c>
    </row>
    <row r="23" spans="1:7" s="65" customFormat="1">
      <c r="A23" s="24" t="s">
        <v>12</v>
      </c>
      <c r="B23" s="80" t="s">
        <v>36</v>
      </c>
      <c r="C23" s="50"/>
      <c r="D23" s="50"/>
      <c r="E23" s="50"/>
      <c r="F23" s="50"/>
      <c r="G23" s="77">
        <f t="shared" si="1"/>
        <v>0</v>
      </c>
    </row>
    <row r="24" spans="1:7" s="65" customFormat="1">
      <c r="A24" s="24" t="s">
        <v>13</v>
      </c>
      <c r="B24" s="80" t="s">
        <v>37</v>
      </c>
      <c r="C24" s="50"/>
      <c r="D24" s="50"/>
      <c r="E24" s="50"/>
      <c r="F24" s="50"/>
      <c r="G24" s="77">
        <f t="shared" si="1"/>
        <v>0</v>
      </c>
    </row>
    <row r="25" spans="1:7" s="65" customFormat="1">
      <c r="A25" s="24" t="s">
        <v>14</v>
      </c>
      <c r="B25" s="80">
        <v>10</v>
      </c>
      <c r="C25" s="50">
        <f>D25+E25+F25</f>
        <v>12600.37</v>
      </c>
      <c r="D25" s="50">
        <f>D11</f>
        <v>11752</v>
      </c>
      <c r="E25" s="50">
        <f>E11</f>
        <v>72.37</v>
      </c>
      <c r="F25" s="50">
        <f>F11</f>
        <v>776</v>
      </c>
      <c r="G25" s="77">
        <f t="shared" si="1"/>
        <v>3351.6984200000002</v>
      </c>
    </row>
    <row r="26" spans="1:7" s="65" customFormat="1" ht="15.75" customHeight="1">
      <c r="A26" s="24" t="s">
        <v>15</v>
      </c>
      <c r="B26" s="80">
        <v>11</v>
      </c>
      <c r="C26" s="50"/>
      <c r="D26" s="50"/>
      <c r="E26" s="50"/>
      <c r="F26" s="50"/>
      <c r="G26" s="77">
        <f t="shared" si="1"/>
        <v>0</v>
      </c>
    </row>
    <row r="27" spans="1:7" s="79" customFormat="1" ht="15.75" customHeight="1">
      <c r="A27" s="149" t="s">
        <v>16</v>
      </c>
      <c r="B27" s="150">
        <v>12</v>
      </c>
      <c r="C27" s="205">
        <f>C28+C29+C30+C31+C36+C37+C38</f>
        <v>12600.37</v>
      </c>
      <c r="D27" s="57">
        <f>D28+D29+D30+D31+D36+D37+D38</f>
        <v>11752</v>
      </c>
      <c r="E27" s="57">
        <f>E28+E29+E30+E31+E36+E37+E38</f>
        <v>72.37</v>
      </c>
      <c r="F27" s="57">
        <f>F28+F29+F30+F31+F36+F37+F38</f>
        <v>776</v>
      </c>
      <c r="G27" s="78">
        <f t="shared" si="1"/>
        <v>3351.6984200000002</v>
      </c>
    </row>
    <row r="28" spans="1:7" s="65" customFormat="1" ht="15.75" customHeight="1">
      <c r="A28" s="24" t="s">
        <v>87</v>
      </c>
      <c r="B28" s="80">
        <v>13</v>
      </c>
      <c r="C28" s="50">
        <f>D28+E28+F28</f>
        <v>0</v>
      </c>
      <c r="D28" s="50"/>
      <c r="E28" s="50"/>
      <c r="F28" s="50"/>
      <c r="G28" s="77">
        <f t="shared" si="1"/>
        <v>0</v>
      </c>
    </row>
    <row r="29" spans="1:7" s="65" customFormat="1">
      <c r="A29" s="24" t="s">
        <v>17</v>
      </c>
      <c r="B29" s="76">
        <v>14</v>
      </c>
      <c r="C29" s="50">
        <f t="shared" ref="C29:C38" si="2">D29+E29+F29</f>
        <v>0</v>
      </c>
      <c r="D29" s="50"/>
      <c r="E29" s="50"/>
      <c r="F29" s="50"/>
      <c r="G29" s="77">
        <f>C38*G$9</f>
        <v>0</v>
      </c>
    </row>
    <row r="30" spans="1:7" s="65" customFormat="1">
      <c r="A30" s="24" t="s">
        <v>18</v>
      </c>
      <c r="B30" s="76">
        <v>15</v>
      </c>
      <c r="C30" s="50">
        <f t="shared" si="2"/>
        <v>0</v>
      </c>
      <c r="D30" s="50"/>
      <c r="E30" s="50"/>
      <c r="F30" s="50"/>
      <c r="G30" s="77">
        <f t="shared" ref="G30:G38" si="3">C30*G$9</f>
        <v>0</v>
      </c>
    </row>
    <row r="31" spans="1:7" s="65" customFormat="1">
      <c r="A31" s="24" t="s">
        <v>19</v>
      </c>
      <c r="B31" s="76">
        <v>16</v>
      </c>
      <c r="C31" s="50">
        <f t="shared" si="2"/>
        <v>0</v>
      </c>
      <c r="D31" s="50">
        <f>D32+D33+D34+D35</f>
        <v>0</v>
      </c>
      <c r="E31" s="50">
        <f>E32+E33+E34+E35</f>
        <v>0</v>
      </c>
      <c r="F31" s="50">
        <f>F32+F33+F34+F35</f>
        <v>0</v>
      </c>
      <c r="G31" s="77">
        <f t="shared" si="3"/>
        <v>0</v>
      </c>
    </row>
    <row r="32" spans="1:7" s="65" customFormat="1">
      <c r="A32" s="24" t="s">
        <v>20</v>
      </c>
      <c r="B32" s="76" t="s">
        <v>38</v>
      </c>
      <c r="C32" s="50">
        <f t="shared" si="2"/>
        <v>0</v>
      </c>
      <c r="D32" s="50"/>
      <c r="E32" s="50"/>
      <c r="F32" s="50"/>
      <c r="G32" s="77">
        <f t="shared" si="3"/>
        <v>0</v>
      </c>
    </row>
    <row r="33" spans="1:7" s="65" customFormat="1">
      <c r="A33" s="24" t="s">
        <v>21</v>
      </c>
      <c r="B33" s="76" t="s">
        <v>39</v>
      </c>
      <c r="C33" s="50">
        <f t="shared" si="2"/>
        <v>0</v>
      </c>
      <c r="D33" s="50"/>
      <c r="E33" s="50"/>
      <c r="F33" s="50"/>
      <c r="G33" s="77">
        <f t="shared" si="3"/>
        <v>0</v>
      </c>
    </row>
    <row r="34" spans="1:7" s="65" customFormat="1">
      <c r="A34" s="24" t="s">
        <v>22</v>
      </c>
      <c r="B34" s="76" t="s">
        <v>40</v>
      </c>
      <c r="C34" s="50">
        <f t="shared" si="2"/>
        <v>0</v>
      </c>
      <c r="D34" s="50"/>
      <c r="E34" s="50"/>
      <c r="F34" s="50"/>
      <c r="G34" s="77">
        <f t="shared" si="3"/>
        <v>0</v>
      </c>
    </row>
    <row r="35" spans="1:7" s="65" customFormat="1">
      <c r="A35" s="24" t="s">
        <v>23</v>
      </c>
      <c r="B35" s="76" t="s">
        <v>41</v>
      </c>
      <c r="C35" s="50">
        <f t="shared" si="2"/>
        <v>0</v>
      </c>
      <c r="D35" s="50"/>
      <c r="E35" s="50"/>
      <c r="F35" s="50"/>
      <c r="G35" s="77">
        <f t="shared" si="3"/>
        <v>0</v>
      </c>
    </row>
    <row r="36" spans="1:7" s="65" customFormat="1">
      <c r="A36" s="24" t="s">
        <v>66</v>
      </c>
      <c r="B36" s="76">
        <v>17</v>
      </c>
      <c r="C36" s="50">
        <f t="shared" si="2"/>
        <v>0</v>
      </c>
      <c r="D36" s="50"/>
      <c r="E36" s="50"/>
      <c r="F36" s="50"/>
      <c r="G36" s="77">
        <f t="shared" si="3"/>
        <v>0</v>
      </c>
    </row>
    <row r="37" spans="1:7" s="65" customFormat="1">
      <c r="A37" s="24" t="s">
        <v>24</v>
      </c>
      <c r="B37" s="76">
        <v>18</v>
      </c>
      <c r="C37" s="50">
        <f t="shared" si="2"/>
        <v>12600.37</v>
      </c>
      <c r="D37" s="50">
        <f>D14</f>
        <v>11752</v>
      </c>
      <c r="E37" s="50">
        <f>E14</f>
        <v>72.37</v>
      </c>
      <c r="F37" s="50">
        <f>F14</f>
        <v>776</v>
      </c>
      <c r="G37" s="77">
        <f t="shared" si="3"/>
        <v>3351.6984200000002</v>
      </c>
    </row>
    <row r="38" spans="1:7" s="65" customFormat="1" ht="15.75" customHeight="1">
      <c r="A38" s="24" t="s">
        <v>42</v>
      </c>
      <c r="B38" s="76">
        <v>19</v>
      </c>
      <c r="C38" s="50">
        <f t="shared" si="2"/>
        <v>0</v>
      </c>
      <c r="D38" s="50"/>
      <c r="E38" s="50"/>
      <c r="F38" s="50"/>
      <c r="G38" s="77">
        <f t="shared" si="3"/>
        <v>0</v>
      </c>
    </row>
    <row r="39" spans="1:7">
      <c r="C39" s="47"/>
    </row>
    <row r="40" spans="1:7" s="153" customFormat="1" ht="30.75" customHeight="1">
      <c r="B40" s="154"/>
      <c r="C40" s="155" t="s">
        <v>120</v>
      </c>
      <c r="D40" s="156" t="s">
        <v>121</v>
      </c>
      <c r="E40" s="157" t="s">
        <v>131</v>
      </c>
      <c r="F40" s="158"/>
      <c r="G40" s="158"/>
    </row>
    <row r="41" spans="1:7">
      <c r="C41" s="129" t="s">
        <v>128</v>
      </c>
      <c r="D41" s="159">
        <v>4</v>
      </c>
      <c r="E41" s="146">
        <f>C41*D41</f>
        <v>11752</v>
      </c>
    </row>
  </sheetData>
  <mergeCells count="9">
    <mergeCell ref="D8:D9"/>
    <mergeCell ref="E8:E9"/>
    <mergeCell ref="F8:F9"/>
    <mergeCell ref="B1:G1"/>
    <mergeCell ref="B2:G2"/>
    <mergeCell ref="A4:G4"/>
    <mergeCell ref="A5:G5"/>
    <mergeCell ref="A6:G6"/>
    <mergeCell ref="B8:B9"/>
  </mergeCells>
  <pageMargins left="0.70866141732283472" right="0.23622047244094491" top="0.31496062992125984" bottom="0.19685039370078741" header="0.31496062992125984" footer="0.15748031496062992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zoomScale="80" zoomScaleNormal="80" workbookViewId="0">
      <selection sqref="A1:IV65536"/>
    </sheetView>
  </sheetViews>
  <sheetFormatPr defaultRowHeight="15.75"/>
  <cols>
    <col min="1" max="1" width="58.7109375" style="65" customWidth="1"/>
    <col min="2" max="2" width="11" style="143" customWidth="1"/>
    <col min="3" max="6" width="17.7109375" style="84" customWidth="1"/>
    <col min="7" max="7" width="28.140625" style="84" customWidth="1"/>
    <col min="8" max="16384" width="9.140625" style="65"/>
  </cols>
  <sheetData>
    <row r="1" spans="1:7" s="101" customFormat="1">
      <c r="B1" s="232" t="s">
        <v>95</v>
      </c>
      <c r="C1" s="232"/>
      <c r="D1" s="232"/>
      <c r="E1" s="232"/>
      <c r="F1" s="232"/>
      <c r="G1" s="133"/>
    </row>
    <row r="2" spans="1:7" s="101" customFormat="1">
      <c r="B2" s="128"/>
      <c r="C2" s="232" t="s">
        <v>125</v>
      </c>
      <c r="D2" s="232"/>
      <c r="E2" s="232"/>
      <c r="F2" s="232"/>
      <c r="G2" s="133"/>
    </row>
    <row r="3" spans="1:7" s="101" customFormat="1" ht="12" customHeight="1">
      <c r="B3" s="128"/>
      <c r="C3" s="121"/>
      <c r="D3" s="121"/>
      <c r="E3" s="121"/>
      <c r="F3" s="121"/>
      <c r="G3" s="133"/>
    </row>
    <row r="4" spans="1:7" s="101" customFormat="1" ht="17.25" customHeight="1">
      <c r="A4" s="237" t="s">
        <v>142</v>
      </c>
      <c r="B4" s="237"/>
      <c r="C4" s="237"/>
      <c r="D4" s="237"/>
      <c r="E4" s="237"/>
      <c r="F4" s="237"/>
      <c r="G4" s="133"/>
    </row>
    <row r="5" spans="1:7" s="101" customFormat="1" ht="18.75">
      <c r="A5" s="243" t="s">
        <v>70</v>
      </c>
      <c r="B5" s="243"/>
      <c r="C5" s="243"/>
      <c r="D5" s="243"/>
      <c r="E5" s="243"/>
      <c r="F5" s="243"/>
      <c r="G5" s="133"/>
    </row>
    <row r="6" spans="1:7" s="101" customFormat="1" ht="18.75">
      <c r="A6" s="253" t="s">
        <v>53</v>
      </c>
      <c r="B6" s="269"/>
      <c r="C6" s="269"/>
      <c r="D6" s="269"/>
      <c r="E6" s="269"/>
      <c r="F6" s="269"/>
      <c r="G6" s="133"/>
    </row>
    <row r="7" spans="1:7" ht="16.5" thickBot="1">
      <c r="F7" s="48"/>
    </row>
    <row r="8" spans="1:7" ht="21" customHeight="1">
      <c r="A8" s="267" t="s">
        <v>43</v>
      </c>
      <c r="B8" s="249" t="s">
        <v>31</v>
      </c>
      <c r="C8" s="166" t="s">
        <v>85</v>
      </c>
      <c r="D8" s="116" t="s">
        <v>81</v>
      </c>
      <c r="E8" s="51" t="s">
        <v>69</v>
      </c>
      <c r="F8" s="162" t="s">
        <v>44</v>
      </c>
    </row>
    <row r="9" spans="1:7" ht="30" customHeight="1">
      <c r="A9" s="268"/>
      <c r="B9" s="235"/>
      <c r="C9" s="167" t="s">
        <v>90</v>
      </c>
      <c r="D9" s="164" t="s">
        <v>90</v>
      </c>
      <c r="E9" s="160" t="s">
        <v>90</v>
      </c>
      <c r="F9" s="163">
        <v>1.57</v>
      </c>
    </row>
    <row r="10" spans="1:7">
      <c r="A10" s="92" t="s">
        <v>0</v>
      </c>
      <c r="B10" s="76">
        <v>1</v>
      </c>
      <c r="C10" s="168"/>
      <c r="D10" s="165"/>
      <c r="E10" s="49"/>
      <c r="F10" s="111"/>
    </row>
    <row r="11" spans="1:7">
      <c r="A11" s="178" t="s">
        <v>1</v>
      </c>
      <c r="B11" s="185">
        <v>2</v>
      </c>
      <c r="C11" s="93">
        <f>D11+E11</f>
        <v>65.12</v>
      </c>
      <c r="D11" s="113">
        <v>45.39</v>
      </c>
      <c r="E11" s="57">
        <v>19.73</v>
      </c>
      <c r="F11" s="93">
        <f>C11*F$9</f>
        <v>102.23840000000001</v>
      </c>
    </row>
    <row r="12" spans="1:7">
      <c r="A12" s="92" t="s">
        <v>2</v>
      </c>
      <c r="B12" s="76">
        <v>3</v>
      </c>
      <c r="C12" s="111"/>
      <c r="D12" s="109"/>
      <c r="E12" s="50"/>
      <c r="F12" s="111"/>
    </row>
    <row r="13" spans="1:7">
      <c r="A13" s="92" t="s">
        <v>3</v>
      </c>
      <c r="B13" s="76">
        <v>4</v>
      </c>
      <c r="C13" s="111"/>
      <c r="D13" s="109"/>
      <c r="E13" s="50"/>
      <c r="F13" s="111"/>
    </row>
    <row r="14" spans="1:7">
      <c r="A14" s="92" t="s">
        <v>4</v>
      </c>
      <c r="B14" s="80">
        <v>5</v>
      </c>
      <c r="C14" s="111">
        <f>D14+E14</f>
        <v>65.12</v>
      </c>
      <c r="D14" s="109">
        <f>D10+D11+D12+D13</f>
        <v>45.39</v>
      </c>
      <c r="E14" s="50">
        <f>E10+E11+E12+E13</f>
        <v>19.73</v>
      </c>
      <c r="F14" s="111">
        <f>C14*F$9</f>
        <v>102.23840000000001</v>
      </c>
    </row>
    <row r="15" spans="1:7">
      <c r="A15" s="92" t="s">
        <v>5</v>
      </c>
      <c r="B15" s="80">
        <v>6</v>
      </c>
      <c r="C15" s="111">
        <f>C14-(C16+C17+C21+C25+C26)</f>
        <v>0</v>
      </c>
      <c r="D15" s="109">
        <f>D14-(D16+D17+D21+D25+D26)</f>
        <v>0</v>
      </c>
      <c r="E15" s="50">
        <f>E14-(E16+E17+E21+E25+E26)</f>
        <v>0</v>
      </c>
      <c r="F15" s="111">
        <f>F14-(F16+F17+F21+F25+F26)</f>
        <v>0</v>
      </c>
    </row>
    <row r="16" spans="1:7">
      <c r="A16" s="92" t="s">
        <v>6</v>
      </c>
      <c r="B16" s="80">
        <v>7</v>
      </c>
      <c r="C16" s="111"/>
      <c r="D16" s="109"/>
      <c r="E16" s="50"/>
      <c r="F16" s="111"/>
    </row>
    <row r="17" spans="1:7">
      <c r="A17" s="92" t="s">
        <v>7</v>
      </c>
      <c r="B17" s="80">
        <v>8</v>
      </c>
      <c r="C17" s="111"/>
      <c r="D17" s="109"/>
      <c r="E17" s="50"/>
      <c r="F17" s="111"/>
    </row>
    <row r="18" spans="1:7">
      <c r="A18" s="92" t="s">
        <v>8</v>
      </c>
      <c r="B18" s="80" t="s">
        <v>32</v>
      </c>
      <c r="C18" s="111"/>
      <c r="D18" s="109"/>
      <c r="E18" s="50"/>
      <c r="F18" s="111"/>
    </row>
    <row r="19" spans="1:7">
      <c r="A19" s="92" t="s">
        <v>9</v>
      </c>
      <c r="B19" s="80" t="s">
        <v>33</v>
      </c>
      <c r="C19" s="111"/>
      <c r="D19" s="109"/>
      <c r="E19" s="50"/>
      <c r="F19" s="111"/>
    </row>
    <row r="20" spans="1:7" ht="16.5" customHeight="1">
      <c r="A20" s="92" t="s">
        <v>65</v>
      </c>
      <c r="B20" s="80" t="s">
        <v>34</v>
      </c>
      <c r="C20" s="111"/>
      <c r="D20" s="109"/>
      <c r="E20" s="50"/>
      <c r="F20" s="111"/>
    </row>
    <row r="21" spans="1:7">
      <c r="A21" s="92" t="s">
        <v>10</v>
      </c>
      <c r="B21" s="80">
        <v>9</v>
      </c>
      <c r="C21" s="111"/>
      <c r="D21" s="109"/>
      <c r="E21" s="50"/>
      <c r="F21" s="111"/>
    </row>
    <row r="22" spans="1:7">
      <c r="A22" s="92" t="s">
        <v>11</v>
      </c>
      <c r="B22" s="80" t="s">
        <v>35</v>
      </c>
      <c r="C22" s="111"/>
      <c r="D22" s="109"/>
      <c r="E22" s="50"/>
      <c r="F22" s="111"/>
    </row>
    <row r="23" spans="1:7">
      <c r="A23" s="92" t="s">
        <v>12</v>
      </c>
      <c r="B23" s="80" t="s">
        <v>36</v>
      </c>
      <c r="C23" s="111"/>
      <c r="D23" s="109"/>
      <c r="E23" s="50"/>
      <c r="F23" s="111"/>
    </row>
    <row r="24" spans="1:7">
      <c r="A24" s="92" t="s">
        <v>13</v>
      </c>
      <c r="B24" s="80" t="s">
        <v>37</v>
      </c>
      <c r="C24" s="111"/>
      <c r="D24" s="109"/>
      <c r="E24" s="50"/>
      <c r="F24" s="111"/>
    </row>
    <row r="25" spans="1:7">
      <c r="A25" s="92" t="s">
        <v>14</v>
      </c>
      <c r="B25" s="80">
        <v>10</v>
      </c>
      <c r="C25" s="111">
        <f>D25+E25</f>
        <v>65.12</v>
      </c>
      <c r="D25" s="109">
        <f>D14</f>
        <v>45.39</v>
      </c>
      <c r="E25" s="161">
        <f>E14</f>
        <v>19.73</v>
      </c>
      <c r="F25" s="111">
        <f>C25*F$9</f>
        <v>102.23840000000001</v>
      </c>
    </row>
    <row r="26" spans="1:7" ht="15.75" customHeight="1">
      <c r="A26" s="92" t="s">
        <v>15</v>
      </c>
      <c r="B26" s="80">
        <v>11</v>
      </c>
      <c r="C26" s="111"/>
      <c r="D26" s="109"/>
      <c r="E26" s="50"/>
      <c r="F26" s="111"/>
    </row>
    <row r="27" spans="1:7" s="79" customFormat="1" ht="15.75" customHeight="1">
      <c r="A27" s="178" t="s">
        <v>16</v>
      </c>
      <c r="B27" s="150">
        <v>12</v>
      </c>
      <c r="C27" s="93">
        <f>D27+E27</f>
        <v>65.12</v>
      </c>
      <c r="D27" s="113">
        <f>D28+D29+D30+D31+D36+D37+D38</f>
        <v>45.39</v>
      </c>
      <c r="E27" s="57">
        <f>E28+E29+E30+E31+E36+E37+E38</f>
        <v>19.73</v>
      </c>
      <c r="F27" s="93">
        <f>C27*F$9</f>
        <v>102.23840000000001</v>
      </c>
      <c r="G27" s="85"/>
    </row>
    <row r="28" spans="1:7" ht="15.75" customHeight="1">
      <c r="A28" s="92" t="s">
        <v>87</v>
      </c>
      <c r="B28" s="80">
        <v>13</v>
      </c>
      <c r="C28" s="111"/>
      <c r="D28" s="109"/>
      <c r="E28" s="50"/>
      <c r="F28" s="111"/>
    </row>
    <row r="29" spans="1:7">
      <c r="A29" s="92" t="s">
        <v>17</v>
      </c>
      <c r="B29" s="76">
        <v>14</v>
      </c>
      <c r="C29" s="111"/>
      <c r="D29" s="109"/>
      <c r="E29" s="50"/>
      <c r="F29" s="111"/>
    </row>
    <row r="30" spans="1:7">
      <c r="A30" s="92" t="s">
        <v>18</v>
      </c>
      <c r="B30" s="76">
        <v>15</v>
      </c>
      <c r="C30" s="111"/>
      <c r="D30" s="109"/>
      <c r="E30" s="50"/>
      <c r="F30" s="111"/>
    </row>
    <row r="31" spans="1:7">
      <c r="A31" s="92" t="s">
        <v>19</v>
      </c>
      <c r="B31" s="76">
        <v>16</v>
      </c>
      <c r="C31" s="111"/>
      <c r="D31" s="109"/>
      <c r="E31" s="50"/>
      <c r="F31" s="111"/>
    </row>
    <row r="32" spans="1:7">
      <c r="A32" s="92" t="s">
        <v>20</v>
      </c>
      <c r="B32" s="76" t="s">
        <v>38</v>
      </c>
      <c r="C32" s="111"/>
      <c r="D32" s="109"/>
      <c r="E32" s="50"/>
      <c r="F32" s="111"/>
    </row>
    <row r="33" spans="1:7">
      <c r="A33" s="92" t="s">
        <v>21</v>
      </c>
      <c r="B33" s="76" t="s">
        <v>39</v>
      </c>
      <c r="C33" s="111"/>
      <c r="D33" s="109"/>
      <c r="E33" s="50"/>
      <c r="F33" s="111"/>
    </row>
    <row r="34" spans="1:7">
      <c r="A34" s="92" t="s">
        <v>22</v>
      </c>
      <c r="B34" s="76" t="s">
        <v>40</v>
      </c>
      <c r="C34" s="111"/>
      <c r="D34" s="109"/>
      <c r="E34" s="50"/>
      <c r="F34" s="111"/>
    </row>
    <row r="35" spans="1:7">
      <c r="A35" s="92" t="s">
        <v>23</v>
      </c>
      <c r="B35" s="76" t="s">
        <v>41</v>
      </c>
      <c r="C35" s="111"/>
      <c r="D35" s="109"/>
      <c r="E35" s="50"/>
      <c r="F35" s="111"/>
    </row>
    <row r="36" spans="1:7">
      <c r="A36" s="92" t="s">
        <v>66</v>
      </c>
      <c r="B36" s="76">
        <v>17</v>
      </c>
      <c r="C36" s="111"/>
      <c r="D36" s="109"/>
      <c r="E36" s="50"/>
      <c r="F36" s="111"/>
    </row>
    <row r="37" spans="1:7">
      <c r="A37" s="92" t="s">
        <v>24</v>
      </c>
      <c r="B37" s="76">
        <v>18</v>
      </c>
      <c r="C37" s="111">
        <f>D37+E37</f>
        <v>65.12</v>
      </c>
      <c r="D37" s="109">
        <f>D14</f>
        <v>45.39</v>
      </c>
      <c r="E37" s="161">
        <f>E14</f>
        <v>19.73</v>
      </c>
      <c r="F37" s="111">
        <f>C37*F$9</f>
        <v>102.23840000000001</v>
      </c>
    </row>
    <row r="38" spans="1:7" ht="15.75" customHeight="1" thickBot="1">
      <c r="A38" s="94" t="s">
        <v>42</v>
      </c>
      <c r="B38" s="95">
        <v>19</v>
      </c>
      <c r="C38" s="112"/>
      <c r="D38" s="110"/>
      <c r="E38" s="64"/>
      <c r="F38" s="112"/>
    </row>
    <row r="40" spans="1:7" s="46" customFormat="1">
      <c r="B40" s="47"/>
      <c r="C40" s="74"/>
      <c r="D40" s="74"/>
      <c r="E40" s="74"/>
      <c r="F40" s="74"/>
      <c r="G40" s="74"/>
    </row>
  </sheetData>
  <mergeCells count="7">
    <mergeCell ref="A5:F5"/>
    <mergeCell ref="A8:A9"/>
    <mergeCell ref="B8:B9"/>
    <mergeCell ref="B1:F1"/>
    <mergeCell ref="A4:F4"/>
    <mergeCell ref="A6:F6"/>
    <mergeCell ref="C2:F2"/>
  </mergeCells>
  <pageMargins left="0.98" right="0.22" top="0.48" bottom="0.34" header="0.31496062992125984" footer="0.31496062992125984"/>
  <pageSetup paperSize="9" scale="8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C7" sqref="C7"/>
    </sheetView>
  </sheetViews>
  <sheetFormatPr defaultRowHeight="15.75" customHeight="1"/>
  <cols>
    <col min="1" max="1" width="6" style="8" customWidth="1"/>
    <col min="2" max="2" width="53.85546875" style="5" customWidth="1"/>
    <col min="3" max="3" width="39.7109375" style="3" customWidth="1"/>
    <col min="4" max="4" width="39.7109375" style="4" customWidth="1"/>
    <col min="5" max="16384" width="9.140625" style="3"/>
  </cols>
  <sheetData>
    <row r="1" spans="1:5" ht="15.75" customHeight="1">
      <c r="D1" s="4" t="s">
        <v>46</v>
      </c>
    </row>
    <row r="2" spans="1:5" s="1" customFormat="1">
      <c r="B2" s="272" t="s">
        <v>125</v>
      </c>
      <c r="C2" s="272"/>
      <c r="D2" s="272"/>
      <c r="E2" s="26"/>
    </row>
    <row r="3" spans="1:5" ht="15.75" customHeight="1">
      <c r="C3" s="270"/>
      <c r="D3" s="270"/>
    </row>
    <row r="5" spans="1:5" s="6" customFormat="1" ht="54" customHeight="1">
      <c r="A5" s="9" t="s">
        <v>47</v>
      </c>
      <c r="B5" s="7" t="s">
        <v>48</v>
      </c>
      <c r="C5" s="7" t="s">
        <v>49</v>
      </c>
      <c r="D5" s="7" t="s">
        <v>50</v>
      </c>
    </row>
    <row r="6" spans="1:5" s="8" customFormat="1" ht="15.75" customHeight="1">
      <c r="A6" s="10">
        <v>1</v>
      </c>
      <c r="B6" s="11" t="s">
        <v>51</v>
      </c>
      <c r="C6" s="13" t="s">
        <v>67</v>
      </c>
      <c r="D6" s="13">
        <v>1.49</v>
      </c>
    </row>
    <row r="7" spans="1:5" s="8" customFormat="1" ht="15.75" customHeight="1">
      <c r="A7" s="10">
        <v>4</v>
      </c>
      <c r="B7" s="11" t="s">
        <v>53</v>
      </c>
      <c r="C7" s="13" t="s">
        <v>52</v>
      </c>
      <c r="D7" s="13">
        <v>1.57</v>
      </c>
    </row>
    <row r="8" spans="1:5" s="8" customFormat="1" ht="15.75" customHeight="1">
      <c r="A8" s="10">
        <v>5</v>
      </c>
      <c r="B8" s="11" t="s">
        <v>62</v>
      </c>
      <c r="C8" s="13" t="s">
        <v>63</v>
      </c>
      <c r="D8" s="13">
        <v>0.26600000000000001</v>
      </c>
    </row>
    <row r="9" spans="1:5" s="8" customFormat="1" ht="15.75" customHeight="1">
      <c r="A9" s="10">
        <v>6</v>
      </c>
      <c r="B9" s="11" t="s">
        <v>59</v>
      </c>
      <c r="C9" s="13" t="s">
        <v>54</v>
      </c>
      <c r="D9" s="13">
        <v>0.14860000000000001</v>
      </c>
    </row>
    <row r="10" spans="1:5" s="8" customFormat="1" ht="15.75" customHeight="1">
      <c r="A10" s="10">
        <v>7</v>
      </c>
      <c r="B10" s="11" t="s">
        <v>55</v>
      </c>
      <c r="C10" s="13" t="s">
        <v>67</v>
      </c>
      <c r="D10" s="13">
        <v>1.45</v>
      </c>
    </row>
    <row r="11" spans="1:5" s="8" customFormat="1" ht="15.75" customHeight="1">
      <c r="A11" s="10">
        <v>15</v>
      </c>
      <c r="B11" s="11" t="s">
        <v>60</v>
      </c>
      <c r="C11" s="13" t="s">
        <v>67</v>
      </c>
      <c r="D11" s="13">
        <v>0.76800000000000002</v>
      </c>
    </row>
    <row r="12" spans="1:5" s="8" customFormat="1" ht="15.75" customHeight="1">
      <c r="A12" s="10">
        <v>16</v>
      </c>
      <c r="B12" s="11" t="s">
        <v>61</v>
      </c>
      <c r="C12" s="13" t="s">
        <v>67</v>
      </c>
      <c r="D12" s="13">
        <v>0.98699999999999999</v>
      </c>
    </row>
    <row r="13" spans="1:5" s="8" customFormat="1" ht="15.75" customHeight="1">
      <c r="A13" s="10">
        <v>18</v>
      </c>
      <c r="B13" s="11" t="s">
        <v>58</v>
      </c>
      <c r="C13" s="13" t="s">
        <v>64</v>
      </c>
      <c r="D13" s="13">
        <v>0.123</v>
      </c>
    </row>
    <row r="15" spans="1:5" ht="33.75" customHeight="1">
      <c r="A15" s="271" t="s">
        <v>56</v>
      </c>
      <c r="B15" s="271"/>
      <c r="C15" s="271"/>
      <c r="D15" s="271"/>
    </row>
  </sheetData>
  <mergeCells count="3">
    <mergeCell ref="C3:D3"/>
    <mergeCell ref="A15:D15"/>
    <mergeCell ref="B2:D2"/>
  </mergeCells>
  <pageMargins left="0.70866141732283472" right="0.46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Пр.1</vt:lpstr>
      <vt:lpstr>Пр. 2 Уголь</vt:lpstr>
      <vt:lpstr>Пр. 2 т.эн.</vt:lpstr>
      <vt:lpstr>Пр. 2 эл.эн.</vt:lpstr>
      <vt:lpstr>ГСМ</vt:lpstr>
      <vt:lpstr>ДТ </vt:lpstr>
      <vt:lpstr>Дрова</vt:lpstr>
      <vt:lpstr>Газ</vt:lpstr>
      <vt:lpstr>Пр. 3</vt:lpstr>
      <vt:lpstr>Пр.7</vt:lpstr>
      <vt:lpstr>Пр.10</vt:lpstr>
      <vt:lpstr>Пр. 11</vt:lpstr>
      <vt:lpstr>ГСМ!Область_печати</vt:lpstr>
      <vt:lpstr>Дрова!Область_печати</vt:lpstr>
      <vt:lpstr>'ДТ '!Область_печати</vt:lpstr>
      <vt:lpstr>'Пр. 2 т.эн.'!Область_печати</vt:lpstr>
      <vt:lpstr>'Пр. 2 Уголь'!Область_печати</vt:lpstr>
      <vt:lpstr>'Пр. 2 эл.эн.'!Область_печати</vt:lpstr>
      <vt:lpstr>Пр.1!Область_печати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2024-10-01T00:56:45Z</dcterms:modified>
</cp:coreProperties>
</file>